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055" windowHeight="9915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<sst xmlns="http://schemas.openxmlformats.org/spreadsheetml/2006/main" count="135" uniqueCount="96">
  <si>
    <t>Додаток 1</t>
  </si>
  <si>
    <t>З В І Т</t>
  </si>
  <si>
    <t>про виконання міського бюджету</t>
  </si>
  <si>
    <t>Коди</t>
  </si>
  <si>
    <t>Найменування показників</t>
  </si>
  <si>
    <t>Загальний фонд</t>
  </si>
  <si>
    <t>Спеціальний фонд</t>
  </si>
  <si>
    <t>Всього</t>
  </si>
  <si>
    <t>План з урахуванням змін, грн.</t>
  </si>
  <si>
    <t>Викона-но, грн.</t>
  </si>
  <si>
    <t>Відсоток виконан-ня, %</t>
  </si>
  <si>
    <t>ДОХОДИ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</si>
  <si>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</si>
  <si>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РАЗОМ ДОХОДІВ</t>
  </si>
  <si>
    <t>ВИДАТКИ</t>
  </si>
  <si>
    <t>Палаци і будинки культури, клуби та інші заклади клубного типу </t>
  </si>
  <si>
    <t>Інші видатки </t>
  </si>
  <si>
    <t>ВСЬОГО</t>
  </si>
  <si>
    <t>250302</t>
  </si>
  <si>
    <t>Кошти, що передаються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 </t>
  </si>
  <si>
    <t>РАЗОМ ВИДАТКИ</t>
  </si>
  <si>
    <t>Перевищення доходів над видатками</t>
  </si>
  <si>
    <t>Перевищення видатків над доходами</t>
  </si>
  <si>
    <t>БАЛАНС</t>
  </si>
  <si>
    <t>Н.О.Варибрус</t>
  </si>
  <si>
    <t>Додаткова дотація з державного бюджету місцевим бюджетам на забезпечення виплат, пов׳язаних із підвищенням рівня оплати праці пррацівників бюджетної сфери, в тому числі на підвищення посадового окладу працівника І тарифного розряду ЄТС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</si>
  <si>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>Видатки на запобігання та ліквідацію надзвичайних ситуацій та наслідків стихійного лиха</t>
  </si>
  <si>
    <t xml:space="preserve">Керівник ФРВ 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</si>
  <si>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 </t>
  </si>
  <si>
    <t>Надходження коштів пайової участі у розвитку інфраструктури населеного пункту</t>
  </si>
  <si>
    <t>План з урахуванням змін, тис.грн.</t>
  </si>
  <si>
    <t>Викона-но, тис.грн.</t>
  </si>
  <si>
    <t>Інші субвенції</t>
  </si>
  <si>
    <t>Кошти, що передаються із загального фонду бюджету до бюджету розвитку (спеціального фонду)</t>
  </si>
  <si>
    <t>Податок на майно</t>
  </si>
  <si>
    <t>Єдиний податок</t>
  </si>
  <si>
    <t>Екологічний податок</t>
  </si>
  <si>
    <t>Податок на прибуток підприємств та фінансових установ комунальної власності</t>
  </si>
  <si>
    <t>Збір за провадження деяких видів торгівельної діяльності</t>
  </si>
  <si>
    <t>Туристичний збір</t>
  </si>
  <si>
    <t>Субвенція з державного бюджету місцевим бюджетам на зпроведення виборів депутатів місцевих рад та сільських, селищних, міських голів</t>
  </si>
  <si>
    <t>250203</t>
  </si>
  <si>
    <t>Проведення виборів депутатів місцевих рад та сільських, селищних, міських голів</t>
  </si>
  <si>
    <t>Плата за надання адміністративних послуг</t>
  </si>
  <si>
    <t>Виконано, тис.грн.</t>
  </si>
  <si>
    <t>Відсоток виконання, %</t>
  </si>
  <si>
    <t>Організація та проведення громадських робіт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</si>
  <si>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</si>
  <si>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</si>
  <si>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0170</t>
  </si>
  <si>
    <t>1010</t>
  </si>
  <si>
    <t>Дошкільна освіта </t>
  </si>
  <si>
    <t>Інші видатки на соціальний захист населення</t>
  </si>
  <si>
    <t>3400</t>
  </si>
  <si>
    <t>3240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</si>
  <si>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</si>
  <si>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</si>
  <si>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3160</t>
  </si>
  <si>
    <t>3202</t>
  </si>
  <si>
    <t>6052</t>
  </si>
  <si>
    <t>6051</t>
  </si>
  <si>
    <t>6060</t>
  </si>
  <si>
    <t>6130</t>
  </si>
  <si>
    <t>4090</t>
  </si>
  <si>
    <t>7212</t>
  </si>
  <si>
    <t>6310</t>
  </si>
  <si>
    <t>6650</t>
  </si>
  <si>
    <t>Забезпечення функціонування теплових мереж</t>
  </si>
  <si>
    <t>Забезпечення функціонування водопровідно-каналізаційне господарства</t>
  </si>
  <si>
    <t>Благоустрій міст, сіл, селищ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</si>
  <si>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</si>
  <si>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Підтримка періодичних видань (газет та журналів)</t>
  </si>
  <si>
    <t>Реалізація заходів щодо інвестиційного розвитку території</t>
  </si>
  <si>
    <t>Утримання та розвиток інфраструктури доріг</t>
  </si>
  <si>
    <t>Інші заходи у сфері автомобільного транспорту</t>
  </si>
  <si>
    <t>6800</t>
  </si>
  <si>
    <t>7810</t>
  </si>
  <si>
    <t>8800</t>
  </si>
  <si>
    <t>8600</t>
  </si>
  <si>
    <t>Проведення заходів із землеустрою</t>
  </si>
  <si>
    <t>7310</t>
  </si>
  <si>
    <t>9120</t>
  </si>
  <si>
    <t>Утилізація сміття</t>
  </si>
  <si>
    <t>Внутрішні податки на товари та послуги</t>
  </si>
  <si>
    <t>Інші надходження (адмінштрафи)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</si>
  <si>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</si>
  <si>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за  2017 рік</t>
  </si>
  <si>
    <t>Рподатки та збори, не віднесені до інших категорій</t>
  </si>
  <si>
    <t>Інші додаткові дотації</t>
  </si>
  <si>
    <t>Субвенція з державного бюджету місцевим бюджетам на будівництво/капітальний ремонт/реконструкцію малих групових будинків, будинків підтриманого проживання, будівництво/придбання житла для дитячих будинків сімейного типу, соціального житла для дітей-сиріт, дітей, позбавлених батьківського піклування, осіб з їх числа, виготовлення проектно-кошторисної документації</t>
  </si>
  <si>
    <t>8700</t>
  </si>
  <si>
    <t>Інші дотації</t>
  </si>
  <si>
    <t>6160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</si>
  <si>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</si>
  <si>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до рішення 20 сесії (7 скл.)</t>
  </si>
  <si>
    <t>№ 20/3 від 25.01.2018р.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</si>
</sst>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00"/>
    <numFmt numFmtId="190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7"/>
      <name val="Book Antiqua"/>
      <family val="1"/>
    </font>
    <font>
      <b/>
      <sz val="7"/>
      <name val="Book Antiqua"/>
      <family val="1"/>
    </font>
    <font>
      <sz val="6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Book Antiqua"/>
      <family val="1"/>
    </font>
    <font>
      <b/>
      <sz val="7"/>
      <color indexed="8"/>
      <name val="Book Antiqua"/>
      <family val="1"/>
    </font>
    <font>
      <sz val="6"/>
      <color indexed="8"/>
      <name val="Book Antiqua"/>
      <family val="1"/>
    </font>
    <font>
      <b/>
      <i/>
      <sz val="7"/>
      <color indexed="8"/>
      <name val="Book Antiqua"/>
      <family val="1"/>
    </font>
    <font>
      <b/>
      <sz val="9"/>
      <color indexed="8"/>
      <name val="Book Antiqu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Book Antiqua"/>
      <family val="1"/>
    </font>
    <font>
      <b/>
      <sz val="7"/>
      <color theme="1"/>
      <name val="Book Antiqua"/>
      <family val="1"/>
    </font>
    <font>
      <sz val="6"/>
      <color theme="1"/>
      <name val="Book Antiqua"/>
      <family val="1"/>
    </font>
    <font>
      <sz val="6"/>
      <color rgb="FF000000"/>
      <name val="Book Antiqua"/>
      <family val="1"/>
    </font>
    <font>
      <b/>
      <i/>
      <sz val="7"/>
      <color theme="1"/>
      <name val="Book Antiqua"/>
      <family val="1"/>
    </font>
    <font>
      <b/>
      <sz val="9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vertical="center" wrapText="1"/>
    </xf>
    <xf numFmtId="189" fontId="43" fillId="0" borderId="10" xfId="0" applyNumberFormat="1" applyFont="1" applyBorder="1" applyAlignment="1">
      <alignment vertical="center" wrapText="1"/>
    </xf>
    <xf numFmtId="188" fontId="43" fillId="0" borderId="10" xfId="0" applyNumberFormat="1" applyFont="1" applyBorder="1" applyAlignment="1">
      <alignment vertical="center" wrapText="1"/>
    </xf>
    <xf numFmtId="0" fontId="3" fillId="0" borderId="10" xfId="54" applyFont="1" applyBorder="1" applyAlignment="1">
      <alignment vertical="center" wrapText="1"/>
      <protection/>
    </xf>
    <xf numFmtId="0" fontId="4" fillId="0" borderId="10" xfId="54" applyFont="1" applyBorder="1" applyAlignment="1">
      <alignment vertical="center" wrapText="1"/>
      <protection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10" xfId="0" applyFont="1" applyBorder="1" applyAlignment="1">
      <alignment vertical="top" wrapText="1"/>
    </xf>
    <xf numFmtId="189" fontId="44" fillId="0" borderId="10" xfId="0" applyNumberFormat="1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188" fontId="44" fillId="0" borderId="10" xfId="0" applyNumberFormat="1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49" fontId="43" fillId="0" borderId="10" xfId="0" applyNumberFormat="1" applyFont="1" applyBorder="1" applyAlignment="1">
      <alignment horizontal="right" vertical="center" wrapText="1"/>
    </xf>
    <xf numFmtId="1" fontId="43" fillId="0" borderId="10" xfId="0" applyNumberFormat="1" applyFont="1" applyBorder="1" applyAlignment="1">
      <alignment vertical="center" wrapText="1"/>
    </xf>
    <xf numFmtId="2" fontId="43" fillId="0" borderId="10" xfId="0" applyNumberFormat="1" applyFont="1" applyBorder="1" applyAlignment="1">
      <alignment vertical="center" wrapText="1"/>
    </xf>
    <xf numFmtId="49" fontId="43" fillId="0" borderId="0" xfId="0" applyNumberFormat="1" applyFont="1" applyAlignment="1">
      <alignment horizontal="right" vertical="center" wrapText="1"/>
    </xf>
    <xf numFmtId="0" fontId="43" fillId="0" borderId="12" xfId="0" applyFont="1" applyBorder="1" applyAlignment="1">
      <alignment vertical="center" wrapText="1"/>
    </xf>
    <xf numFmtId="0" fontId="43" fillId="0" borderId="13" xfId="0" applyFont="1" applyBorder="1" applyAlignment="1">
      <alignment horizontal="right" vertical="center" wrapText="1"/>
    </xf>
    <xf numFmtId="0" fontId="43" fillId="0" borderId="0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5" fillId="0" borderId="10" xfId="52" applyFont="1" applyBorder="1" applyAlignment="1">
      <alignment vertical="center" wrapText="1"/>
      <protection/>
    </xf>
    <xf numFmtId="0" fontId="46" fillId="0" borderId="0" xfId="0" applyFont="1" applyAlignment="1">
      <alignment vertical="center" wrapText="1"/>
    </xf>
    <xf numFmtId="0" fontId="5" fillId="0" borderId="10" xfId="54" applyFont="1" applyBorder="1" applyAlignment="1">
      <alignment vertical="center" wrapText="1"/>
      <protection/>
    </xf>
    <xf numFmtId="0" fontId="46" fillId="0" borderId="15" xfId="0" applyFont="1" applyBorder="1" applyAlignment="1">
      <alignment wrapText="1"/>
    </xf>
    <xf numFmtId="0" fontId="46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left" vertical="center" wrapText="1"/>
    </xf>
    <xf numFmtId="0" fontId="45" fillId="0" borderId="0" xfId="0" applyFont="1" applyBorder="1" applyAlignment="1">
      <alignment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vertical="center" wrapText="1"/>
    </xf>
    <xf numFmtId="189" fontId="3" fillId="0" borderId="10" xfId="0" applyNumberFormat="1" applyFont="1" applyBorder="1" applyAlignment="1">
      <alignment vertical="center" wrapText="1"/>
    </xf>
    <xf numFmtId="188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" fontId="3" fillId="0" borderId="10" xfId="0" applyNumberFormat="1" applyFont="1" applyBorder="1" applyAlignment="1">
      <alignment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49" fontId="44" fillId="0" borderId="16" xfId="0" applyNumberFormat="1" applyFont="1" applyBorder="1" applyAlignment="1">
      <alignment horizontal="center" vertical="center" wrapText="1"/>
    </xf>
    <xf numFmtId="49" fontId="44" fillId="0" borderId="18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7" xfId="53"/>
    <cellStyle name="Обычный 8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95;&#1077;&#1090;\&#1054;&#1090;&#1095;&#1077;&#1090;%20&#1042;&#1044;&#1050;\&#1072;&#1085;&#1072;&#1083;&#1110;&#1079;%20&#1076;&#1086;&#1093;&#1086;&#1076;&#1110;&#1074;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доходи заг"/>
      <sheetName val="місяць"/>
      <sheetName val="видатки заг"/>
      <sheetName val="видатки спец"/>
      <sheetName val="доходи сп"/>
      <sheetName val="доходи пом.спец"/>
      <sheetName val="дод 14"/>
      <sheetName val="звіт"/>
      <sheetName val="надх.поміс"/>
      <sheetName val="Лист1"/>
      <sheetName val="звіт керівника"/>
      <sheetName val="Лист2"/>
      <sheetName val="Лист3"/>
      <sheetName val="Лист4"/>
    </sheetNames>
    <sheetDataSet>
      <sheetData sheetId="1">
        <row r="44">
          <cell r="A44">
            <v>21010300</v>
          </cell>
          <cell r="B44" t="str">
            <v>Частина чистого прибутку (доходу) комунальних унітарних підприємств та їх об'єднань, що вилучається до бюджету </v>
          </cell>
        </row>
        <row r="45">
          <cell r="A45">
            <v>22090000</v>
          </cell>
          <cell r="B45" t="str">
            <v>Державне мито                </v>
          </cell>
        </row>
        <row r="48">
          <cell r="A48">
            <v>24060300</v>
          </cell>
          <cell r="B48" t="str">
            <v>Інші надходження</v>
          </cell>
        </row>
      </sheetData>
      <sheetData sheetId="5">
        <row r="7">
          <cell r="A7">
            <v>12020000</v>
          </cell>
          <cell r="B7" t="str">
            <v>Податок з власників транспортних засобів та інших самохідних машин і механізмів</v>
          </cell>
        </row>
        <row r="13">
          <cell r="A13">
            <v>18041500</v>
          </cell>
          <cell r="B13" t="str">
            <v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v>
          </cell>
        </row>
        <row r="24">
          <cell r="A24">
            <v>19050000</v>
          </cell>
          <cell r="B24" t="str">
            <v>Збір за забруднення навколишнього природного середовища </v>
          </cell>
        </row>
        <row r="30">
          <cell r="A30">
            <v>25000000</v>
          </cell>
          <cell r="B30" t="str">
            <v>Власні надходження бюджетних установ</v>
          </cell>
        </row>
        <row r="40">
          <cell r="A40">
            <v>31030000</v>
          </cell>
          <cell r="B40" t="str">
            <v>Кошти від відчуження майна, що належить Автономній Республіці Крим та майна, що перебуває в комунальній власності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tabSelected="1" zoomScale="136" zoomScaleNormal="136" zoomScalePageLayoutView="0" workbookViewId="0" topLeftCell="B1">
      <selection activeCell="A5" sqref="A5:K5"/>
    </sheetView>
  </sheetViews>
  <sheetFormatPr defaultColWidth="9.140625" defaultRowHeight="15"/>
  <cols>
    <col min="1" max="1" width="7.8515625" style="1" customWidth="1"/>
    <col min="2" max="2" width="58.140625" style="23" customWidth="1"/>
    <col min="3" max="3" width="9.57421875" style="1" customWidth="1"/>
    <col min="4" max="4" width="9.140625" style="1" customWidth="1"/>
    <col min="5" max="5" width="7.00390625" style="1" customWidth="1"/>
    <col min="6" max="6" width="9.140625" style="1" customWidth="1"/>
    <col min="7" max="7" width="9.28125" style="1" customWidth="1"/>
    <col min="8" max="8" width="7.140625" style="1" customWidth="1"/>
    <col min="9" max="10" width="9.421875" style="1" bestFit="1" customWidth="1"/>
    <col min="11" max="11" width="6.421875" style="1" customWidth="1"/>
    <col min="12" max="16384" width="9.140625" style="1" customWidth="1"/>
  </cols>
  <sheetData>
    <row r="1" spans="9:11" ht="12">
      <c r="I1" s="43" t="s">
        <v>0</v>
      </c>
      <c r="J1" s="43"/>
      <c r="K1" s="43"/>
    </row>
    <row r="2" spans="9:11" ht="12">
      <c r="I2" s="43" t="s">
        <v>94</v>
      </c>
      <c r="J2" s="43"/>
      <c r="K2" s="43"/>
    </row>
    <row r="3" spans="9:11" ht="12">
      <c r="I3" s="43" t="s">
        <v>95</v>
      </c>
      <c r="J3" s="43"/>
      <c r="K3" s="43"/>
    </row>
    <row r="4" ht="4.5" customHeight="1"/>
    <row r="5" spans="1:11" ht="14.25">
      <c r="A5" s="44" t="s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14.25">
      <c r="A6" s="44" t="s">
        <v>2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14.25">
      <c r="A7" s="44" t="s">
        <v>86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8" ht="3.75" customHeight="1"/>
    <row r="9" spans="1:11" ht="13.5" customHeight="1">
      <c r="A9" s="45" t="s">
        <v>3</v>
      </c>
      <c r="B9" s="49" t="s">
        <v>4</v>
      </c>
      <c r="C9" s="38" t="s">
        <v>5</v>
      </c>
      <c r="D9" s="39"/>
      <c r="E9" s="40"/>
      <c r="F9" s="38" t="s">
        <v>6</v>
      </c>
      <c r="G9" s="39"/>
      <c r="H9" s="40"/>
      <c r="I9" s="38" t="s">
        <v>7</v>
      </c>
      <c r="J9" s="39"/>
      <c r="K9" s="40"/>
    </row>
    <row r="10" spans="1:11" ht="50.25" customHeight="1">
      <c r="A10" s="46"/>
      <c r="B10" s="50"/>
      <c r="C10" s="2" t="s">
        <v>30</v>
      </c>
      <c r="D10" s="2" t="s">
        <v>44</v>
      </c>
      <c r="E10" s="2" t="s">
        <v>45</v>
      </c>
      <c r="F10" s="2" t="s">
        <v>30</v>
      </c>
      <c r="G10" s="2" t="s">
        <v>44</v>
      </c>
      <c r="H10" s="2" t="s">
        <v>10</v>
      </c>
      <c r="I10" s="2" t="s">
        <v>30</v>
      </c>
      <c r="J10" s="2" t="s">
        <v>44</v>
      </c>
      <c r="K10" s="2" t="s">
        <v>45</v>
      </c>
    </row>
    <row r="11" spans="1:11" ht="13.5" customHeight="1">
      <c r="A11" s="41" t="s">
        <v>11</v>
      </c>
      <c r="B11" s="42"/>
      <c r="C11" s="3"/>
      <c r="D11" s="3"/>
      <c r="E11" s="3"/>
      <c r="F11" s="3"/>
      <c r="G11" s="3"/>
      <c r="H11" s="3"/>
      <c r="I11" s="3"/>
      <c r="J11" s="3"/>
      <c r="K11" s="3"/>
    </row>
    <row r="12" spans="1:11" ht="12">
      <c r="A12" s="3">
        <v>11020200</v>
      </c>
      <c r="B12" s="24" t="s">
        <v>37</v>
      </c>
      <c r="C12" s="4">
        <v>40</v>
      </c>
      <c r="D12" s="4">
        <v>47.68</v>
      </c>
      <c r="E12" s="5">
        <f>ROUND(D12/C12*100,1)</f>
        <v>119.2</v>
      </c>
      <c r="F12" s="3"/>
      <c r="G12" s="3"/>
      <c r="H12" s="3"/>
      <c r="I12" s="4">
        <f>C12+F12</f>
        <v>40</v>
      </c>
      <c r="J12" s="4">
        <f>D12+G12</f>
        <v>47.68</v>
      </c>
      <c r="K12" s="5">
        <f aca="true" t="shared" si="0" ref="K12:K37">ROUND(J12/I12*100,1)</f>
        <v>119.2</v>
      </c>
    </row>
    <row r="13" spans="1:11" ht="36">
      <c r="A13" s="3">
        <v>13010200</v>
      </c>
      <c r="B13" s="24" t="s">
        <v>47</v>
      </c>
      <c r="C13" s="4">
        <v>6.4</v>
      </c>
      <c r="D13" s="4">
        <v>10.989</v>
      </c>
      <c r="E13" s="5">
        <f>ROUND(D13/C13*100,1)</f>
        <v>171.7</v>
      </c>
      <c r="F13" s="3"/>
      <c r="G13" s="3"/>
      <c r="H13" s="3"/>
      <c r="I13" s="4">
        <f>C13+F13</f>
        <v>6.4</v>
      </c>
      <c r="J13" s="4">
        <f>D13+G13</f>
        <v>10.989</v>
      </c>
      <c r="K13" s="5">
        <f t="shared" si="0"/>
        <v>171.7</v>
      </c>
    </row>
    <row r="14" spans="1:11" ht="21.75" customHeight="1">
      <c r="A14" s="3">
        <v>14000000</v>
      </c>
      <c r="B14" s="24" t="s">
        <v>83</v>
      </c>
      <c r="C14" s="4">
        <v>2709.6</v>
      </c>
      <c r="D14" s="4">
        <v>2795.404</v>
      </c>
      <c r="E14" s="5">
        <f aca="true" t="shared" si="1" ref="E14:E28">ROUND(D14/C14*100,1)</f>
        <v>103.2</v>
      </c>
      <c r="F14" s="3"/>
      <c r="G14" s="3"/>
      <c r="H14" s="3"/>
      <c r="I14" s="4">
        <f aca="true" t="shared" si="2" ref="I14:J37">C14+F14</f>
        <v>2709.6</v>
      </c>
      <c r="J14" s="4">
        <f t="shared" si="2"/>
        <v>2795.404</v>
      </c>
      <c r="K14" s="5">
        <f t="shared" si="0"/>
        <v>103.2</v>
      </c>
    </row>
    <row r="15" spans="1:11" ht="12.75" customHeight="1">
      <c r="A15" s="3">
        <v>18010000</v>
      </c>
      <c r="B15" s="25" t="s">
        <v>34</v>
      </c>
      <c r="C15" s="4">
        <v>9677</v>
      </c>
      <c r="D15" s="4">
        <v>10543.019</v>
      </c>
      <c r="E15" s="5">
        <f t="shared" si="1"/>
        <v>108.9</v>
      </c>
      <c r="F15" s="3"/>
      <c r="G15" s="3"/>
      <c r="H15" s="3"/>
      <c r="I15" s="4">
        <f t="shared" si="2"/>
        <v>9677</v>
      </c>
      <c r="J15" s="4">
        <f t="shared" si="2"/>
        <v>10543.019</v>
      </c>
      <c r="K15" s="5">
        <f t="shared" si="0"/>
        <v>108.9</v>
      </c>
    </row>
    <row r="16" spans="1:11" ht="12.75" customHeight="1">
      <c r="A16" s="3">
        <v>18030000</v>
      </c>
      <c r="B16" s="25" t="s">
        <v>39</v>
      </c>
      <c r="C16" s="4">
        <v>3</v>
      </c>
      <c r="D16" s="4">
        <v>2</v>
      </c>
      <c r="E16" s="5">
        <f t="shared" si="1"/>
        <v>66.7</v>
      </c>
      <c r="F16" s="3"/>
      <c r="G16" s="3"/>
      <c r="H16" s="3"/>
      <c r="I16" s="4">
        <f>C16+F16</f>
        <v>3</v>
      </c>
      <c r="J16" s="4">
        <f>D16+G16</f>
        <v>2</v>
      </c>
      <c r="K16" s="5">
        <f t="shared" si="0"/>
        <v>66.7</v>
      </c>
    </row>
    <row r="17" spans="1:11" ht="12">
      <c r="A17" s="3">
        <v>18040000</v>
      </c>
      <c r="B17" s="24" t="s">
        <v>38</v>
      </c>
      <c r="C17" s="4"/>
      <c r="D17" s="4">
        <v>-1.408</v>
      </c>
      <c r="E17" s="5"/>
      <c r="F17" s="3"/>
      <c r="G17" s="3"/>
      <c r="H17" s="3"/>
      <c r="I17" s="4">
        <f>C17+F17</f>
        <v>0</v>
      </c>
      <c r="J17" s="4">
        <f>D17+G17</f>
        <v>-1.408</v>
      </c>
      <c r="K17" s="5"/>
    </row>
    <row r="18" spans="1:11" ht="13.5" customHeight="1">
      <c r="A18" s="3">
        <v>18050000</v>
      </c>
      <c r="B18" s="24" t="s">
        <v>35</v>
      </c>
      <c r="C18" s="4">
        <v>7150.95</v>
      </c>
      <c r="D18" s="4">
        <v>7277.906</v>
      </c>
      <c r="E18" s="5">
        <f t="shared" si="1"/>
        <v>101.8</v>
      </c>
      <c r="F18" s="3"/>
      <c r="G18" s="3"/>
      <c r="H18" s="3"/>
      <c r="I18" s="4">
        <f t="shared" si="2"/>
        <v>7150.95</v>
      </c>
      <c r="J18" s="4">
        <f t="shared" si="2"/>
        <v>7277.906</v>
      </c>
      <c r="K18" s="5">
        <f t="shared" si="0"/>
        <v>101.8</v>
      </c>
    </row>
    <row r="19" spans="1:11" ht="12">
      <c r="A19" s="3">
        <v>19010000</v>
      </c>
      <c r="B19" s="24" t="s">
        <v>36</v>
      </c>
      <c r="C19" s="4"/>
      <c r="D19" s="4"/>
      <c r="E19" s="5"/>
      <c r="F19" s="4">
        <v>40.6</v>
      </c>
      <c r="G19" s="4">
        <v>51.292</v>
      </c>
      <c r="H19" s="3">
        <f>ROUND(G19/F19*100,1)</f>
        <v>126.3</v>
      </c>
      <c r="I19" s="4">
        <f t="shared" si="2"/>
        <v>40.6</v>
      </c>
      <c r="J19" s="4">
        <f t="shared" si="2"/>
        <v>51.292</v>
      </c>
      <c r="K19" s="5">
        <f t="shared" si="0"/>
        <v>126.3</v>
      </c>
    </row>
    <row r="20" spans="1:11" ht="12">
      <c r="A20" s="3">
        <v>19090000</v>
      </c>
      <c r="B20" s="26" t="s">
        <v>87</v>
      </c>
      <c r="C20" s="4"/>
      <c r="D20" s="4">
        <v>174.067</v>
      </c>
      <c r="E20" s="5"/>
      <c r="F20" s="4"/>
      <c r="G20" s="4"/>
      <c r="H20" s="5"/>
      <c r="I20" s="4"/>
      <c r="J20" s="4">
        <f t="shared" si="2"/>
        <v>174.067</v>
      </c>
      <c r="K20" s="5"/>
    </row>
    <row r="21" spans="1:11" ht="23.25" customHeight="1">
      <c r="A21" s="3">
        <f>'[1]доходи заг'!A44</f>
        <v>21010300</v>
      </c>
      <c r="B21" s="24" t="str">
        <f>'[1]доходи заг'!B44</f>
        <v>Частина чистого прибутку (доходу) комунальних унітарних підприємств та їх об'єднань, що вилучається до бюджету </v>
      </c>
      <c r="C21" s="4">
        <v>110.2</v>
      </c>
      <c r="D21" s="4">
        <v>119.965</v>
      </c>
      <c r="E21" s="5">
        <f t="shared" si="1"/>
        <v>108.9</v>
      </c>
      <c r="F21" s="3"/>
      <c r="G21" s="3"/>
      <c r="H21" s="3"/>
      <c r="I21" s="4">
        <f t="shared" si="2"/>
        <v>110.2</v>
      </c>
      <c r="J21" s="4">
        <f t="shared" si="2"/>
        <v>119.965</v>
      </c>
      <c r="K21" s="5">
        <f t="shared" si="0"/>
        <v>108.9</v>
      </c>
    </row>
    <row r="22" spans="1:11" ht="12">
      <c r="A22" s="3">
        <v>21080000</v>
      </c>
      <c r="B22" s="24" t="s">
        <v>84</v>
      </c>
      <c r="C22" s="4">
        <v>51.6</v>
      </c>
      <c r="D22" s="4">
        <v>68.194</v>
      </c>
      <c r="E22" s="5">
        <f t="shared" si="1"/>
        <v>132.2</v>
      </c>
      <c r="F22" s="3"/>
      <c r="G22" s="3"/>
      <c r="H22" s="3"/>
      <c r="I22" s="4">
        <f t="shared" si="2"/>
        <v>51.6</v>
      </c>
      <c r="J22" s="4">
        <f t="shared" si="2"/>
        <v>68.194</v>
      </c>
      <c r="K22" s="5">
        <f t="shared" si="0"/>
        <v>132.2</v>
      </c>
    </row>
    <row r="23" spans="1:11" ht="12">
      <c r="A23" s="3">
        <v>22010000</v>
      </c>
      <c r="B23" s="24" t="s">
        <v>43</v>
      </c>
      <c r="C23" s="4">
        <v>666</v>
      </c>
      <c r="D23" s="4">
        <v>796.192</v>
      </c>
      <c r="E23" s="5">
        <f t="shared" si="1"/>
        <v>119.5</v>
      </c>
      <c r="F23" s="3"/>
      <c r="G23" s="3"/>
      <c r="H23" s="3"/>
      <c r="I23" s="4">
        <f>C23+F23</f>
        <v>666</v>
      </c>
      <c r="J23" s="4">
        <f>D23+G23</f>
        <v>796.192</v>
      </c>
      <c r="K23" s="5">
        <f t="shared" si="0"/>
        <v>119.5</v>
      </c>
    </row>
    <row r="24" spans="1:11" ht="12">
      <c r="A24" s="3">
        <f>'[1]доходи заг'!A45</f>
        <v>22090000</v>
      </c>
      <c r="B24" s="24" t="str">
        <f>'[1]доходи заг'!B45</f>
        <v>Державне мито                </v>
      </c>
      <c r="C24" s="4">
        <v>281</v>
      </c>
      <c r="D24" s="4">
        <v>215.157</v>
      </c>
      <c r="E24" s="5">
        <f t="shared" si="1"/>
        <v>76.6</v>
      </c>
      <c r="F24" s="3"/>
      <c r="G24" s="3"/>
      <c r="H24" s="3"/>
      <c r="I24" s="4">
        <f t="shared" si="2"/>
        <v>281</v>
      </c>
      <c r="J24" s="4">
        <f t="shared" si="2"/>
        <v>215.157</v>
      </c>
      <c r="K24" s="5">
        <f t="shared" si="0"/>
        <v>76.6</v>
      </c>
    </row>
    <row r="25" spans="1:11" ht="12">
      <c r="A25" s="3">
        <f>'[1]доходи заг'!A48</f>
        <v>24060300</v>
      </c>
      <c r="B25" s="24" t="str">
        <f>'[1]доходи заг'!B48</f>
        <v>Інші надходження</v>
      </c>
      <c r="C25" s="4">
        <v>127.1</v>
      </c>
      <c r="D25" s="4">
        <v>141.314</v>
      </c>
      <c r="E25" s="5">
        <f t="shared" si="1"/>
        <v>111.2</v>
      </c>
      <c r="F25" s="3"/>
      <c r="G25" s="3"/>
      <c r="H25" s="3"/>
      <c r="I25" s="4">
        <f t="shared" si="2"/>
        <v>127.1</v>
      </c>
      <c r="J25" s="4">
        <f t="shared" si="2"/>
        <v>141.314</v>
      </c>
      <c r="K25" s="5">
        <f t="shared" si="0"/>
        <v>111.2</v>
      </c>
    </row>
    <row r="26" spans="1:11" ht="48.75" customHeight="1" hidden="1">
      <c r="A26" s="6">
        <v>31010200</v>
      </c>
      <c r="B26" s="27" t="s">
        <v>28</v>
      </c>
      <c r="C26" s="4"/>
      <c r="D26" s="4"/>
      <c r="E26" s="5" t="e">
        <f t="shared" si="1"/>
        <v>#DIV/0!</v>
      </c>
      <c r="F26" s="3"/>
      <c r="G26" s="3"/>
      <c r="H26" s="3"/>
      <c r="I26" s="3"/>
      <c r="J26" s="3">
        <f t="shared" si="2"/>
        <v>0</v>
      </c>
      <c r="K26" s="5" t="e">
        <f t="shared" si="0"/>
        <v>#DIV/0!</v>
      </c>
    </row>
    <row r="27" spans="1:11" ht="91.5" customHeight="1" hidden="1">
      <c r="A27" s="7">
        <v>41021600</v>
      </c>
      <c r="B27" s="27" t="s">
        <v>25</v>
      </c>
      <c r="C27" s="3"/>
      <c r="D27" s="3"/>
      <c r="E27" s="5" t="e">
        <f t="shared" si="1"/>
        <v>#DIV/0!</v>
      </c>
      <c r="F27" s="3"/>
      <c r="G27" s="3"/>
      <c r="H27" s="3"/>
      <c r="I27" s="3">
        <f>C27+F27</f>
        <v>0</v>
      </c>
      <c r="J27" s="3">
        <f>D27+G27</f>
        <v>0</v>
      </c>
      <c r="K27" s="5" t="e">
        <f t="shared" si="0"/>
        <v>#DIV/0!</v>
      </c>
    </row>
    <row r="28" spans="1:11" ht="26.25" customHeight="1" hidden="1">
      <c r="A28" s="3">
        <f>'[1]доходи сп'!A7</f>
        <v>12020000</v>
      </c>
      <c r="B28" s="24" t="str">
        <f>'[1]доходи сп'!B7</f>
        <v>Податок з власників транспортних засобів та інших самохідних машин і механізмів</v>
      </c>
      <c r="C28" s="3"/>
      <c r="D28" s="3"/>
      <c r="E28" s="5" t="e">
        <f t="shared" si="1"/>
        <v>#DIV/0!</v>
      </c>
      <c r="F28" s="3"/>
      <c r="G28" s="3"/>
      <c r="H28" s="3"/>
      <c r="I28" s="3">
        <f t="shared" si="2"/>
        <v>0</v>
      </c>
      <c r="J28" s="3">
        <f t="shared" si="2"/>
        <v>0</v>
      </c>
      <c r="K28" s="5" t="e">
        <f t="shared" si="0"/>
        <v>#DIV/0!</v>
      </c>
    </row>
    <row r="29" spans="1:11" ht="36" customHeight="1" hidden="1">
      <c r="A29" s="3">
        <f>'[1]доходи сп'!A13</f>
        <v>18041500</v>
      </c>
      <c r="B29" s="24" t="str">
        <f>'[1]доходи сп'!B13</f>
        <v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v>
      </c>
      <c r="C29" s="3"/>
      <c r="D29" s="3"/>
      <c r="E29" s="3"/>
      <c r="F29" s="4"/>
      <c r="G29" s="3"/>
      <c r="H29" s="3"/>
      <c r="I29" s="4">
        <f t="shared" si="2"/>
        <v>0</v>
      </c>
      <c r="J29" s="3">
        <f t="shared" si="2"/>
        <v>0</v>
      </c>
      <c r="K29" s="5" t="e">
        <f t="shared" si="0"/>
        <v>#DIV/0!</v>
      </c>
    </row>
    <row r="30" spans="1:11" ht="13.5" customHeight="1" hidden="1">
      <c r="A30" s="3">
        <f>'[1]доходи сп'!A24</f>
        <v>19050000</v>
      </c>
      <c r="B30" s="24" t="str">
        <f>'[1]доходи сп'!B24</f>
        <v>Збір за забруднення навколишнього природного середовища </v>
      </c>
      <c r="C30" s="3"/>
      <c r="D30" s="3"/>
      <c r="E30" s="3"/>
      <c r="F30" s="3"/>
      <c r="G30" s="3"/>
      <c r="H30" s="3"/>
      <c r="I30" s="3">
        <f>C30+F30</f>
        <v>0</v>
      </c>
      <c r="J30" s="3">
        <f>D30+G30</f>
        <v>0</v>
      </c>
      <c r="K30" s="5" t="e">
        <f t="shared" si="0"/>
        <v>#DIV/0!</v>
      </c>
    </row>
    <row r="31" spans="1:11" ht="39" customHeight="1" hidden="1">
      <c r="A31" s="9">
        <v>24062100</v>
      </c>
      <c r="B31" s="28" t="s">
        <v>12</v>
      </c>
      <c r="C31" s="9"/>
      <c r="D31" s="9"/>
      <c r="E31" s="3"/>
      <c r="F31" s="3"/>
      <c r="G31" s="3"/>
      <c r="H31" s="3"/>
      <c r="I31" s="3">
        <f t="shared" si="2"/>
        <v>0</v>
      </c>
      <c r="J31" s="3">
        <f t="shared" si="2"/>
        <v>0</v>
      </c>
      <c r="K31" s="5" t="e">
        <f t="shared" si="0"/>
        <v>#DIV/0!</v>
      </c>
    </row>
    <row r="32" spans="1:11" ht="13.5" customHeight="1">
      <c r="A32" s="10">
        <v>24170000</v>
      </c>
      <c r="B32" s="29" t="s">
        <v>29</v>
      </c>
      <c r="C32" s="3"/>
      <c r="D32" s="3"/>
      <c r="E32" s="3"/>
      <c r="F32" s="4">
        <v>23</v>
      </c>
      <c r="G32" s="4">
        <v>93.699</v>
      </c>
      <c r="H32" s="3">
        <f>ROUND(G32/F32*100,1)</f>
        <v>407.4</v>
      </c>
      <c r="I32" s="4">
        <f t="shared" si="2"/>
        <v>23</v>
      </c>
      <c r="J32" s="3">
        <f t="shared" si="2"/>
        <v>93.699</v>
      </c>
      <c r="K32" s="5">
        <f t="shared" si="0"/>
        <v>407.4</v>
      </c>
    </row>
    <row r="33" spans="1:11" ht="14.25" customHeight="1">
      <c r="A33" s="3">
        <f>'[1]доходи сп'!A30</f>
        <v>25000000</v>
      </c>
      <c r="B33" s="24" t="str">
        <f>'[1]доходи сп'!B30</f>
        <v>Власні надходження бюджетних установ</v>
      </c>
      <c r="C33" s="3"/>
      <c r="D33" s="3"/>
      <c r="E33" s="3"/>
      <c r="F33" s="4">
        <v>2012.695</v>
      </c>
      <c r="G33" s="4">
        <v>2026.48</v>
      </c>
      <c r="H33" s="3">
        <f>ROUND(G33/F33*100,1)</f>
        <v>100.7</v>
      </c>
      <c r="I33" s="4">
        <f t="shared" si="2"/>
        <v>2012.695</v>
      </c>
      <c r="J33" s="3">
        <f t="shared" si="2"/>
        <v>2026.48</v>
      </c>
      <c r="K33" s="5">
        <f t="shared" si="0"/>
        <v>100.7</v>
      </c>
    </row>
    <row r="34" spans="1:11" ht="24">
      <c r="A34" s="3">
        <f>'[1]доходи сп'!A40</f>
        <v>31030000</v>
      </c>
      <c r="B34" s="24" t="str">
        <f>'[1]доходи сп'!B40</f>
        <v>Кошти від відчуження майна, що належить Автономній Республіці Крим та майна, що перебуває в комунальній власності </v>
      </c>
      <c r="C34" s="3"/>
      <c r="D34" s="4"/>
      <c r="E34" s="3"/>
      <c r="F34" s="4">
        <v>470</v>
      </c>
      <c r="G34" s="4">
        <v>470</v>
      </c>
      <c r="H34" s="3">
        <f>ROUND(G34/F34*100,1)</f>
        <v>100</v>
      </c>
      <c r="I34" s="4">
        <f t="shared" si="2"/>
        <v>470</v>
      </c>
      <c r="J34" s="4">
        <f>D34+G34</f>
        <v>470</v>
      </c>
      <c r="K34" s="5">
        <f t="shared" si="0"/>
        <v>100</v>
      </c>
    </row>
    <row r="35" spans="1:11" ht="12">
      <c r="A35" s="3">
        <v>41020900</v>
      </c>
      <c r="B35" s="24" t="s">
        <v>88</v>
      </c>
      <c r="C35" s="4">
        <v>500</v>
      </c>
      <c r="D35" s="4">
        <v>500</v>
      </c>
      <c r="E35" s="5">
        <f>ROUND(D35/C35*100,1)</f>
        <v>100</v>
      </c>
      <c r="F35" s="4"/>
      <c r="G35" s="4"/>
      <c r="H35" s="3"/>
      <c r="I35" s="4">
        <f>C35+F35</f>
        <v>500</v>
      </c>
      <c r="J35" s="4">
        <f>D35+G35</f>
        <v>500</v>
      </c>
      <c r="K35" s="5">
        <f>ROUND(J35/I35*100,1)</f>
        <v>100</v>
      </c>
    </row>
    <row r="36" spans="1:11" ht="60">
      <c r="A36" s="3">
        <v>41034400</v>
      </c>
      <c r="B36" s="24" t="s">
        <v>89</v>
      </c>
      <c r="C36" s="3">
        <v>1288.17</v>
      </c>
      <c r="D36" s="4">
        <v>1260.502</v>
      </c>
      <c r="E36" s="5">
        <f>ROUND(D36/C36*100,1)</f>
        <v>97.9</v>
      </c>
      <c r="F36" s="4"/>
      <c r="G36" s="4"/>
      <c r="H36" s="3"/>
      <c r="I36" s="4">
        <f>C36+F36</f>
        <v>1288.17</v>
      </c>
      <c r="J36" s="4">
        <f>D36+G36</f>
        <v>1260.502</v>
      </c>
      <c r="K36" s="5">
        <f>ROUND(J36/I36*100,1)</f>
        <v>97.9</v>
      </c>
    </row>
    <row r="37" spans="1:11" ht="24">
      <c r="A37" s="3">
        <v>41034500</v>
      </c>
      <c r="B37" s="24" t="s">
        <v>85</v>
      </c>
      <c r="C37" s="17"/>
      <c r="D37" s="4"/>
      <c r="E37" s="5"/>
      <c r="F37" s="4">
        <v>1000</v>
      </c>
      <c r="G37" s="4">
        <v>1000</v>
      </c>
      <c r="H37" s="3">
        <f>ROUND(G37/F37*100,1)</f>
        <v>100</v>
      </c>
      <c r="I37" s="4">
        <f t="shared" si="2"/>
        <v>1000</v>
      </c>
      <c r="J37" s="4">
        <f>D37+G37</f>
        <v>1000</v>
      </c>
      <c r="K37" s="5">
        <f t="shared" si="0"/>
        <v>100</v>
      </c>
    </row>
    <row r="38" spans="1:11" ht="16.5" customHeight="1">
      <c r="A38" s="3">
        <v>41035000</v>
      </c>
      <c r="B38" s="24" t="s">
        <v>32</v>
      </c>
      <c r="C38" s="4">
        <v>9141.8</v>
      </c>
      <c r="D38" s="4">
        <v>9119.599</v>
      </c>
      <c r="E38" s="5">
        <f>ROUND(D38/C38*100,1)</f>
        <v>99.8</v>
      </c>
      <c r="F38" s="4">
        <v>523.604</v>
      </c>
      <c r="G38" s="3">
        <v>516.938</v>
      </c>
      <c r="H38" s="5"/>
      <c r="I38" s="4">
        <f>C38+F38</f>
        <v>9665.403999999999</v>
      </c>
      <c r="J38" s="4">
        <f>D38+G38</f>
        <v>9636.537</v>
      </c>
      <c r="K38" s="5">
        <f>ROUND(J38/I38*100,1)</f>
        <v>99.7</v>
      </c>
    </row>
    <row r="39" spans="1:11" ht="13.5" customHeight="1" hidden="1">
      <c r="A39" s="45"/>
      <c r="B39" s="49"/>
      <c r="C39" s="38" t="s">
        <v>5</v>
      </c>
      <c r="D39" s="39"/>
      <c r="E39" s="40"/>
      <c r="F39" s="38"/>
      <c r="G39" s="39"/>
      <c r="H39" s="40"/>
      <c r="I39" s="38" t="s">
        <v>7</v>
      </c>
      <c r="J39" s="39"/>
      <c r="K39" s="40"/>
    </row>
    <row r="40" spans="1:11" ht="44.25" customHeight="1" hidden="1">
      <c r="A40" s="46"/>
      <c r="B40" s="50"/>
      <c r="C40" s="2" t="s">
        <v>8</v>
      </c>
      <c r="D40" s="2" t="s">
        <v>9</v>
      </c>
      <c r="E40" s="2" t="s">
        <v>10</v>
      </c>
      <c r="F40" s="2"/>
      <c r="G40" s="2"/>
      <c r="H40" s="2"/>
      <c r="I40" s="2" t="s">
        <v>8</v>
      </c>
      <c r="J40" s="2" t="s">
        <v>9</v>
      </c>
      <c r="K40" s="2" t="s">
        <v>10</v>
      </c>
    </row>
    <row r="41" spans="1:11" ht="24" customHeight="1" hidden="1">
      <c r="A41" s="20">
        <v>4103700</v>
      </c>
      <c r="B41" s="30" t="s">
        <v>40</v>
      </c>
      <c r="C41" s="8"/>
      <c r="D41" s="8"/>
      <c r="E41" s="5"/>
      <c r="F41" s="2"/>
      <c r="G41" s="2"/>
      <c r="H41" s="2"/>
      <c r="I41" s="4">
        <f>C41+F41</f>
        <v>0</v>
      </c>
      <c r="J41" s="3">
        <f>D41+G41</f>
        <v>0</v>
      </c>
      <c r="K41" s="5"/>
    </row>
    <row r="42" spans="1:11" s="14" customFormat="1" ht="12.75" customHeight="1">
      <c r="A42" s="52" t="s">
        <v>13</v>
      </c>
      <c r="B42" s="53"/>
      <c r="C42" s="11">
        <f>SUM(C12:C40)+C41</f>
        <v>31752.819999999996</v>
      </c>
      <c r="D42" s="11">
        <f>SUM(D12:D40)+D41</f>
        <v>33070.579999999994</v>
      </c>
      <c r="E42" s="12">
        <f>ROUND(D42/C42*100,1)</f>
        <v>104.2</v>
      </c>
      <c r="F42" s="11">
        <f>SUM(F12:F40)+F41</f>
        <v>4069.8990000000003</v>
      </c>
      <c r="G42" s="11">
        <f>SUM(G12:G40)+G41</f>
        <v>4158.409</v>
      </c>
      <c r="H42" s="3">
        <f>ROUND(G42/F42*100,1)</f>
        <v>102.2</v>
      </c>
      <c r="I42" s="11">
        <f>SUM(I12:I40)+I41</f>
        <v>35822.719</v>
      </c>
      <c r="J42" s="11">
        <f>SUM(J12:J40)+J41</f>
        <v>37228.989</v>
      </c>
      <c r="K42" s="13">
        <f>ROUND(J42/I42*100,1)</f>
        <v>103.9</v>
      </c>
    </row>
    <row r="43" spans="1:11" ht="13.5" customHeight="1">
      <c r="A43" s="3">
        <v>208400</v>
      </c>
      <c r="B43" s="24" t="s">
        <v>33</v>
      </c>
      <c r="C43" s="3">
        <v>-9789.552</v>
      </c>
      <c r="D43" s="3">
        <v>-8637.316</v>
      </c>
      <c r="E43" s="3">
        <f>ROUND(D43/C43*100,1)</f>
        <v>88.2</v>
      </c>
      <c r="F43" s="3">
        <f>-C43</f>
        <v>9789.552</v>
      </c>
      <c r="G43" s="3">
        <f>-D43</f>
        <v>8637.316</v>
      </c>
      <c r="H43" s="3">
        <f>ROUND(G43/F43*100,1)</f>
        <v>88.2</v>
      </c>
      <c r="I43" s="3">
        <f>C43+F43</f>
        <v>0</v>
      </c>
      <c r="J43" s="3">
        <f>D43+G43</f>
        <v>0</v>
      </c>
      <c r="K43" s="3"/>
    </row>
    <row r="44" s="21" customFormat="1" ht="0.75" customHeight="1">
      <c r="B44" s="31"/>
    </row>
    <row r="45" spans="1:11" ht="13.5" customHeight="1">
      <c r="A45" s="56" t="s">
        <v>3</v>
      </c>
      <c r="B45" s="57" t="s">
        <v>4</v>
      </c>
      <c r="C45" s="56" t="s">
        <v>5</v>
      </c>
      <c r="D45" s="56"/>
      <c r="E45" s="56"/>
      <c r="F45" s="56" t="s">
        <v>6</v>
      </c>
      <c r="G45" s="56"/>
      <c r="H45" s="56"/>
      <c r="I45" s="56" t="s">
        <v>7</v>
      </c>
      <c r="J45" s="56"/>
      <c r="K45" s="56"/>
    </row>
    <row r="46" spans="1:11" ht="44.25" customHeight="1">
      <c r="A46" s="56"/>
      <c r="B46" s="57"/>
      <c r="C46" s="2" t="s">
        <v>30</v>
      </c>
      <c r="D46" s="2" t="s">
        <v>31</v>
      </c>
      <c r="E46" s="2" t="s">
        <v>10</v>
      </c>
      <c r="F46" s="2" t="s">
        <v>30</v>
      </c>
      <c r="G46" s="2" t="s">
        <v>31</v>
      </c>
      <c r="H46" s="2" t="s">
        <v>10</v>
      </c>
      <c r="I46" s="2" t="s">
        <v>30</v>
      </c>
      <c r="J46" s="2" t="s">
        <v>31</v>
      </c>
      <c r="K46" s="2" t="s">
        <v>10</v>
      </c>
    </row>
    <row r="47" spans="1:11" ht="11.25">
      <c r="A47" s="54" t="s">
        <v>14</v>
      </c>
      <c r="B47" s="55"/>
      <c r="C47" s="22"/>
      <c r="D47" s="22"/>
      <c r="E47" s="22"/>
      <c r="F47" s="22"/>
      <c r="G47" s="22"/>
      <c r="H47" s="22"/>
      <c r="I47" s="22"/>
      <c r="J47" s="22"/>
      <c r="K47" s="22"/>
    </row>
    <row r="48" spans="1:11" ht="36">
      <c r="A48" s="15" t="s">
        <v>49</v>
      </c>
      <c r="B48" s="32" t="s">
        <v>48</v>
      </c>
      <c r="C48" s="34">
        <v>6064.85</v>
      </c>
      <c r="D48" s="34">
        <v>5234.369</v>
      </c>
      <c r="E48" s="35">
        <f aca="true" t="shared" si="3" ref="E48:E60">ROUND(D48/C48*100,1)</f>
        <v>86.3</v>
      </c>
      <c r="F48" s="34">
        <v>54.18</v>
      </c>
      <c r="G48" s="34">
        <v>53.635</v>
      </c>
      <c r="H48" s="35">
        <f>ROUND(G48/F48*100,1)</f>
        <v>99</v>
      </c>
      <c r="I48" s="4">
        <f aca="true" t="shared" si="4" ref="I48:J50">C48+F48</f>
        <v>6119.030000000001</v>
      </c>
      <c r="J48" s="3">
        <f t="shared" si="4"/>
        <v>5288.004</v>
      </c>
      <c r="K48" s="3">
        <f aca="true" t="shared" si="5" ref="K48:K54">ROUND(J48/I48*100,1)</f>
        <v>86.4</v>
      </c>
    </row>
    <row r="49" spans="1:11" ht="11.25" customHeight="1">
      <c r="A49" s="15" t="s">
        <v>50</v>
      </c>
      <c r="B49" s="33" t="s">
        <v>51</v>
      </c>
      <c r="C49" s="34">
        <v>10310.27</v>
      </c>
      <c r="D49" s="34">
        <v>9446.039</v>
      </c>
      <c r="E49" s="35">
        <f t="shared" si="3"/>
        <v>91.6</v>
      </c>
      <c r="F49" s="34">
        <v>2278.3</v>
      </c>
      <c r="G49" s="34">
        <v>2225.632</v>
      </c>
      <c r="H49" s="35">
        <f>ROUND(G49/F49*100,1)</f>
        <v>97.7</v>
      </c>
      <c r="I49" s="4">
        <f t="shared" si="4"/>
        <v>12588.57</v>
      </c>
      <c r="J49" s="3">
        <f t="shared" si="4"/>
        <v>11671.671</v>
      </c>
      <c r="K49" s="3">
        <f t="shared" si="5"/>
        <v>92.7</v>
      </c>
    </row>
    <row r="50" spans="1:11" ht="11.25" customHeight="1">
      <c r="A50" s="15" t="s">
        <v>53</v>
      </c>
      <c r="B50" s="24" t="s">
        <v>52</v>
      </c>
      <c r="C50" s="34">
        <v>135</v>
      </c>
      <c r="D50" s="34">
        <v>101.25</v>
      </c>
      <c r="E50" s="35">
        <f t="shared" si="3"/>
        <v>75</v>
      </c>
      <c r="F50" s="36"/>
      <c r="G50" s="36"/>
      <c r="H50" s="35"/>
      <c r="I50" s="4">
        <f t="shared" si="4"/>
        <v>135</v>
      </c>
      <c r="J50" s="4">
        <f t="shared" si="4"/>
        <v>101.25</v>
      </c>
      <c r="K50" s="3">
        <f t="shared" si="5"/>
        <v>75</v>
      </c>
    </row>
    <row r="51" spans="1:11" ht="11.25" customHeight="1">
      <c r="A51" s="15" t="s">
        <v>54</v>
      </c>
      <c r="B51" s="24" t="s">
        <v>46</v>
      </c>
      <c r="C51" s="34">
        <v>41.69</v>
      </c>
      <c r="D51" s="34">
        <v>22.826</v>
      </c>
      <c r="E51" s="35">
        <f t="shared" si="3"/>
        <v>54.8</v>
      </c>
      <c r="F51" s="36">
        <v>41.69</v>
      </c>
      <c r="G51" s="36">
        <v>22.826</v>
      </c>
      <c r="H51" s="35">
        <f>ROUND(G51/F51*100,1)</f>
        <v>54.8</v>
      </c>
      <c r="I51" s="4">
        <f aca="true" t="shared" si="6" ref="I51:J56">C51+F51</f>
        <v>83.38</v>
      </c>
      <c r="J51" s="4">
        <f t="shared" si="6"/>
        <v>45.652</v>
      </c>
      <c r="K51" s="3">
        <f t="shared" si="5"/>
        <v>54.8</v>
      </c>
    </row>
    <row r="52" spans="1:11" ht="22.5" customHeight="1">
      <c r="A52" s="15" t="s">
        <v>57</v>
      </c>
      <c r="B52" s="24" t="s">
        <v>55</v>
      </c>
      <c r="C52" s="34">
        <v>20</v>
      </c>
      <c r="D52" s="34">
        <v>12.3</v>
      </c>
      <c r="E52" s="35">
        <f t="shared" si="3"/>
        <v>61.5</v>
      </c>
      <c r="F52" s="36"/>
      <c r="G52" s="36"/>
      <c r="H52" s="35"/>
      <c r="I52" s="4">
        <f t="shared" si="6"/>
        <v>20</v>
      </c>
      <c r="J52" s="4">
        <f t="shared" si="6"/>
        <v>12.3</v>
      </c>
      <c r="K52" s="3">
        <f t="shared" si="5"/>
        <v>61.5</v>
      </c>
    </row>
    <row r="53" spans="1:11" ht="23.25" customHeight="1">
      <c r="A53" s="15" t="s">
        <v>58</v>
      </c>
      <c r="B53" s="24" t="s">
        <v>56</v>
      </c>
      <c r="C53" s="34">
        <v>215</v>
      </c>
      <c r="D53" s="34">
        <v>215</v>
      </c>
      <c r="E53" s="35">
        <f t="shared" si="3"/>
        <v>100</v>
      </c>
      <c r="F53" s="36"/>
      <c r="G53" s="36"/>
      <c r="H53" s="35"/>
      <c r="I53" s="4">
        <f t="shared" si="6"/>
        <v>215</v>
      </c>
      <c r="J53" s="4">
        <f t="shared" si="6"/>
        <v>215</v>
      </c>
      <c r="K53" s="3">
        <f t="shared" si="5"/>
        <v>100</v>
      </c>
    </row>
    <row r="54" spans="1:11" ht="36">
      <c r="A54" s="15" t="s">
        <v>92</v>
      </c>
      <c r="B54" s="24" t="s">
        <v>93</v>
      </c>
      <c r="C54" s="37"/>
      <c r="D54" s="37"/>
      <c r="E54" s="35"/>
      <c r="F54" s="34">
        <v>1288.17</v>
      </c>
      <c r="G54" s="36">
        <v>1260.502</v>
      </c>
      <c r="H54" s="35">
        <f aca="true" t="shared" si="7" ref="H54:H59">ROUND(G54/F54*100,1)</f>
        <v>97.9</v>
      </c>
      <c r="I54" s="4">
        <f t="shared" si="6"/>
        <v>1288.17</v>
      </c>
      <c r="J54" s="4">
        <f t="shared" si="6"/>
        <v>1260.502</v>
      </c>
      <c r="K54" s="3">
        <f t="shared" si="5"/>
        <v>97.9</v>
      </c>
    </row>
    <row r="55" spans="1:11" ht="12">
      <c r="A55" s="15" t="s">
        <v>60</v>
      </c>
      <c r="B55" s="24" t="s">
        <v>67</v>
      </c>
      <c r="C55" s="34">
        <v>200</v>
      </c>
      <c r="D55" s="34">
        <v>200</v>
      </c>
      <c r="E55" s="35">
        <f>ROUND(D55/C55*100,1)</f>
        <v>100</v>
      </c>
      <c r="F55" s="34">
        <v>694.5</v>
      </c>
      <c r="G55" s="34">
        <v>199.999</v>
      </c>
      <c r="H55" s="35">
        <f t="shared" si="7"/>
        <v>28.8</v>
      </c>
      <c r="I55" s="4">
        <f t="shared" si="6"/>
        <v>894.5</v>
      </c>
      <c r="J55" s="4">
        <f t="shared" si="6"/>
        <v>399.999</v>
      </c>
      <c r="K55" s="3"/>
    </row>
    <row r="56" spans="1:11" ht="12">
      <c r="A56" s="15" t="s">
        <v>59</v>
      </c>
      <c r="B56" s="24" t="s">
        <v>68</v>
      </c>
      <c r="C56" s="34">
        <v>1573.879</v>
      </c>
      <c r="D56" s="34">
        <v>1573.879</v>
      </c>
      <c r="E56" s="35">
        <f>ROUND(D56/C56*100,1)</f>
        <v>100</v>
      </c>
      <c r="F56" s="34">
        <v>216.904</v>
      </c>
      <c r="G56" s="36">
        <v>210.238</v>
      </c>
      <c r="H56" s="35">
        <f t="shared" si="7"/>
        <v>96.9</v>
      </c>
      <c r="I56" s="4">
        <f t="shared" si="6"/>
        <v>1790.783</v>
      </c>
      <c r="J56" s="4">
        <f t="shared" si="6"/>
        <v>1784.117</v>
      </c>
      <c r="K56" s="3">
        <f aca="true" t="shared" si="8" ref="K56:K62">ROUND(J56/I56*100,1)</f>
        <v>99.6</v>
      </c>
    </row>
    <row r="57" spans="1:11" ht="12">
      <c r="A57" s="15" t="s">
        <v>61</v>
      </c>
      <c r="B57" s="24" t="s">
        <v>69</v>
      </c>
      <c r="C57" s="34">
        <v>2226.621</v>
      </c>
      <c r="D57" s="34">
        <v>2145.261</v>
      </c>
      <c r="E57" s="35">
        <f t="shared" si="3"/>
        <v>96.3</v>
      </c>
      <c r="F57" s="34">
        <v>1556.09</v>
      </c>
      <c r="G57" s="34">
        <v>1070.113</v>
      </c>
      <c r="H57" s="35">
        <f t="shared" si="7"/>
        <v>68.8</v>
      </c>
      <c r="I57" s="4">
        <f aca="true" t="shared" si="9" ref="I57:J78">C57+F57</f>
        <v>3782.7110000000002</v>
      </c>
      <c r="J57" s="4">
        <f t="shared" si="9"/>
        <v>3215.374</v>
      </c>
      <c r="K57" s="3">
        <f t="shared" si="8"/>
        <v>85</v>
      </c>
    </row>
    <row r="58" spans="1:11" ht="23.25" customHeight="1">
      <c r="A58" s="15" t="s">
        <v>62</v>
      </c>
      <c r="B58" s="24" t="s">
        <v>70</v>
      </c>
      <c r="C58" s="34">
        <v>1075</v>
      </c>
      <c r="D58" s="34">
        <v>1075</v>
      </c>
      <c r="E58" s="35">
        <f t="shared" si="3"/>
        <v>100</v>
      </c>
      <c r="F58" s="34">
        <v>392.672</v>
      </c>
      <c r="G58" s="34">
        <v>392.672</v>
      </c>
      <c r="H58" s="35">
        <f t="shared" si="7"/>
        <v>100</v>
      </c>
      <c r="I58" s="4">
        <f t="shared" si="9"/>
        <v>1467.672</v>
      </c>
      <c r="J58" s="4">
        <f t="shared" si="9"/>
        <v>1467.672</v>
      </c>
      <c r="K58" s="3">
        <f t="shared" si="8"/>
        <v>100</v>
      </c>
    </row>
    <row r="59" spans="1:11" ht="13.5" customHeight="1">
      <c r="A59" s="15" t="s">
        <v>63</v>
      </c>
      <c r="B59" s="33" t="s">
        <v>15</v>
      </c>
      <c r="C59" s="34">
        <v>2066.55</v>
      </c>
      <c r="D59" s="34">
        <v>1849.827</v>
      </c>
      <c r="E59" s="35">
        <f t="shared" si="3"/>
        <v>89.5</v>
      </c>
      <c r="F59" s="34">
        <v>183.962</v>
      </c>
      <c r="G59" s="34">
        <v>182.88</v>
      </c>
      <c r="H59" s="35">
        <f t="shared" si="7"/>
        <v>99.4</v>
      </c>
      <c r="I59" s="4">
        <f t="shared" si="9"/>
        <v>2250.512</v>
      </c>
      <c r="J59" s="4">
        <f t="shared" si="9"/>
        <v>2032.7069999999999</v>
      </c>
      <c r="K59" s="3">
        <f t="shared" si="8"/>
        <v>90.3</v>
      </c>
    </row>
    <row r="60" spans="1:11" ht="12">
      <c r="A60" s="15" t="s">
        <v>64</v>
      </c>
      <c r="B60" s="24" t="s">
        <v>71</v>
      </c>
      <c r="C60" s="4">
        <v>160.96</v>
      </c>
      <c r="D60" s="4">
        <v>160.96</v>
      </c>
      <c r="E60" s="5">
        <f t="shared" si="3"/>
        <v>100</v>
      </c>
      <c r="F60" s="4"/>
      <c r="G60" s="4"/>
      <c r="H60" s="5"/>
      <c r="I60" s="4">
        <f t="shared" si="9"/>
        <v>160.96</v>
      </c>
      <c r="J60" s="4">
        <f t="shared" si="9"/>
        <v>160.96</v>
      </c>
      <c r="K60" s="3">
        <f t="shared" si="8"/>
        <v>100</v>
      </c>
    </row>
    <row r="61" spans="1:11" ht="12">
      <c r="A61" s="15" t="s">
        <v>65</v>
      </c>
      <c r="B61" s="24" t="s">
        <v>72</v>
      </c>
      <c r="C61" s="3"/>
      <c r="D61" s="5"/>
      <c r="E61" s="5"/>
      <c r="F61" s="3">
        <v>5982.34</v>
      </c>
      <c r="G61" s="4">
        <v>4114.301</v>
      </c>
      <c r="H61" s="5">
        <f>ROUND(G61/F61*100,1)</f>
        <v>68.8</v>
      </c>
      <c r="I61" s="4">
        <f t="shared" si="9"/>
        <v>5982.34</v>
      </c>
      <c r="J61" s="4">
        <f t="shared" si="9"/>
        <v>4114.301</v>
      </c>
      <c r="K61" s="3">
        <f t="shared" si="8"/>
        <v>68.8</v>
      </c>
    </row>
    <row r="62" spans="1:11" ht="12">
      <c r="A62" s="15" t="s">
        <v>75</v>
      </c>
      <c r="B62" s="24" t="s">
        <v>74</v>
      </c>
      <c r="C62" s="4">
        <v>40</v>
      </c>
      <c r="D62" s="4">
        <v>17.286</v>
      </c>
      <c r="E62" s="5"/>
      <c r="F62" s="3"/>
      <c r="G62" s="3"/>
      <c r="H62" s="5"/>
      <c r="I62" s="4">
        <f>C62+F62</f>
        <v>40</v>
      </c>
      <c r="J62" s="4">
        <f>D62+G62</f>
        <v>17.286</v>
      </c>
      <c r="K62" s="3">
        <f t="shared" si="8"/>
        <v>43.2</v>
      </c>
    </row>
    <row r="63" spans="1:11" ht="12">
      <c r="A63" s="15" t="s">
        <v>66</v>
      </c>
      <c r="B63" s="24" t="s">
        <v>73</v>
      </c>
      <c r="C63" s="4">
        <v>583</v>
      </c>
      <c r="D63" s="4">
        <v>510.993</v>
      </c>
      <c r="E63" s="5">
        <f>ROUND(D63/C63*100,1)</f>
        <v>87.6</v>
      </c>
      <c r="F63" s="4">
        <v>939.9</v>
      </c>
      <c r="G63" s="3">
        <v>665.154</v>
      </c>
      <c r="H63" s="5">
        <f>ROUND(G63/F63*100,1)</f>
        <v>70.8</v>
      </c>
      <c r="I63" s="4">
        <f t="shared" si="9"/>
        <v>1522.9</v>
      </c>
      <c r="J63" s="4">
        <f t="shared" si="9"/>
        <v>1176.147</v>
      </c>
      <c r="K63" s="3">
        <f>ROUND(J63/I63*100,1)</f>
        <v>77.2</v>
      </c>
    </row>
    <row r="64" spans="1:11" ht="12" customHeight="1">
      <c r="A64" s="15" t="s">
        <v>76</v>
      </c>
      <c r="B64" s="33" t="s">
        <v>26</v>
      </c>
      <c r="C64" s="4">
        <v>2265.76</v>
      </c>
      <c r="D64" s="4">
        <v>2160.854</v>
      </c>
      <c r="E64" s="5">
        <f>ROUND(D64/C64*100,1)</f>
        <v>95.4</v>
      </c>
      <c r="F64" s="4">
        <v>535.171</v>
      </c>
      <c r="G64" s="3">
        <v>253.604</v>
      </c>
      <c r="H64" s="5">
        <f>ROUND(G64/F64*100,1)</f>
        <v>47.4</v>
      </c>
      <c r="I64" s="4">
        <f t="shared" si="9"/>
        <v>2800.9310000000005</v>
      </c>
      <c r="J64" s="4">
        <f t="shared" si="9"/>
        <v>2414.4579999999996</v>
      </c>
      <c r="K64" s="3">
        <f>ROUND(J64/I64*100,1)</f>
        <v>86.2</v>
      </c>
    </row>
    <row r="65" spans="1:11" ht="12">
      <c r="A65" s="15" t="s">
        <v>81</v>
      </c>
      <c r="B65" s="24" t="s">
        <v>82</v>
      </c>
      <c r="C65" s="3"/>
      <c r="D65" s="5"/>
      <c r="E65" s="5"/>
      <c r="F65" s="4">
        <v>79.502</v>
      </c>
      <c r="G65" s="3">
        <v>47.22</v>
      </c>
      <c r="H65" s="5">
        <f>ROUND(G65/F65*100,1)</f>
        <v>59.4</v>
      </c>
      <c r="I65" s="4">
        <f t="shared" si="9"/>
        <v>79.502</v>
      </c>
      <c r="J65" s="4">
        <f t="shared" si="9"/>
        <v>47.22</v>
      </c>
      <c r="K65" s="3">
        <f>ROUND(J65/I65*100,1)</f>
        <v>59.4</v>
      </c>
    </row>
    <row r="66" spans="1:11" ht="13.5" customHeight="1">
      <c r="A66" s="15" t="s">
        <v>80</v>
      </c>
      <c r="B66" s="24" t="s">
        <v>79</v>
      </c>
      <c r="C66" s="4">
        <v>129.04</v>
      </c>
      <c r="D66" s="4">
        <v>59.305</v>
      </c>
      <c r="E66" s="5"/>
      <c r="F66" s="4"/>
      <c r="G66" s="3"/>
      <c r="H66" s="5"/>
      <c r="I66" s="4">
        <f aca="true" t="shared" si="10" ref="I66:J68">C66+F66</f>
        <v>129.04</v>
      </c>
      <c r="J66" s="4">
        <f t="shared" si="10"/>
        <v>59.305</v>
      </c>
      <c r="K66" s="3">
        <f>ROUND(J66/I66*100,1)</f>
        <v>46</v>
      </c>
    </row>
    <row r="67" spans="1:11" ht="13.5" customHeight="1" hidden="1">
      <c r="A67" s="15" t="s">
        <v>41</v>
      </c>
      <c r="B67" s="33" t="s">
        <v>42</v>
      </c>
      <c r="C67" s="3"/>
      <c r="D67" s="4"/>
      <c r="E67" s="5"/>
      <c r="F67" s="3"/>
      <c r="G67" s="3"/>
      <c r="H67" s="5"/>
      <c r="I67" s="4">
        <f t="shared" si="10"/>
        <v>0</v>
      </c>
      <c r="J67" s="4">
        <f t="shared" si="10"/>
        <v>0</v>
      </c>
      <c r="K67" s="3"/>
    </row>
    <row r="68" spans="1:11" ht="13.5" customHeight="1">
      <c r="A68" s="15" t="s">
        <v>77</v>
      </c>
      <c r="B68" s="33" t="s">
        <v>32</v>
      </c>
      <c r="C68" s="4">
        <v>51.71</v>
      </c>
      <c r="D68" s="4">
        <v>48.526</v>
      </c>
      <c r="E68" s="5">
        <f>ROUND(D68/C68*100,1)</f>
        <v>93.8</v>
      </c>
      <c r="F68" s="4"/>
      <c r="G68" s="4"/>
      <c r="H68" s="5"/>
      <c r="I68" s="4">
        <f t="shared" si="10"/>
        <v>51.71</v>
      </c>
      <c r="J68" s="4">
        <f t="shared" si="10"/>
        <v>48.526</v>
      </c>
      <c r="K68" s="3">
        <f>ROUND(J68/I68*100,1)</f>
        <v>93.8</v>
      </c>
    </row>
    <row r="69" spans="1:11" ht="12">
      <c r="A69" s="15" t="s">
        <v>78</v>
      </c>
      <c r="B69" s="33" t="s">
        <v>16</v>
      </c>
      <c r="C69" s="4">
        <v>453.38</v>
      </c>
      <c r="D69" s="4">
        <v>395.211</v>
      </c>
      <c r="E69" s="5">
        <f>ROUND(D69/C69*100,1)</f>
        <v>87.2</v>
      </c>
      <c r="F69" s="4">
        <v>5.369</v>
      </c>
      <c r="G69" s="4">
        <v>5</v>
      </c>
      <c r="H69" s="5">
        <f>ROUND(G69/F69*100,1)</f>
        <v>93.1</v>
      </c>
      <c r="I69" s="4">
        <f t="shared" si="9"/>
        <v>458.749</v>
      </c>
      <c r="J69" s="4">
        <f t="shared" si="9"/>
        <v>400.211</v>
      </c>
      <c r="K69" s="3">
        <f>ROUND(J69/I69*100,1)</f>
        <v>87.2</v>
      </c>
    </row>
    <row r="70" spans="1:11" ht="12">
      <c r="A70" s="15" t="s">
        <v>90</v>
      </c>
      <c r="B70" s="33" t="s">
        <v>91</v>
      </c>
      <c r="C70" s="4">
        <v>500</v>
      </c>
      <c r="D70" s="4">
        <v>500</v>
      </c>
      <c r="E70" s="5">
        <f>ROUND(D70/C70*100,1)</f>
        <v>100</v>
      </c>
      <c r="F70" s="3"/>
      <c r="G70" s="3"/>
      <c r="H70" s="5"/>
      <c r="I70" s="4">
        <f t="shared" si="9"/>
        <v>500</v>
      </c>
      <c r="J70" s="4">
        <f t="shared" si="9"/>
        <v>500</v>
      </c>
      <c r="K70" s="3"/>
    </row>
    <row r="71" spans="1:11" ht="11.25" hidden="1">
      <c r="A71" s="45" t="s">
        <v>3</v>
      </c>
      <c r="B71" s="49" t="s">
        <v>4</v>
      </c>
      <c r="C71" s="38" t="s">
        <v>5</v>
      </c>
      <c r="D71" s="39"/>
      <c r="E71" s="40"/>
      <c r="F71" s="38" t="s">
        <v>6</v>
      </c>
      <c r="G71" s="39"/>
      <c r="H71" s="40"/>
      <c r="I71" s="38" t="s">
        <v>7</v>
      </c>
      <c r="J71" s="39"/>
      <c r="K71" s="40"/>
    </row>
    <row r="72" spans="1:11" ht="55.5" customHeight="1" hidden="1">
      <c r="A72" s="46"/>
      <c r="B72" s="50"/>
      <c r="C72" s="8" t="s">
        <v>8</v>
      </c>
      <c r="D72" s="8" t="s">
        <v>9</v>
      </c>
      <c r="E72" s="8" t="s">
        <v>10</v>
      </c>
      <c r="F72" s="8" t="s">
        <v>8</v>
      </c>
      <c r="G72" s="8" t="s">
        <v>9</v>
      </c>
      <c r="H72" s="8" t="s">
        <v>10</v>
      </c>
      <c r="I72" s="8" t="s">
        <v>8</v>
      </c>
      <c r="J72" s="8" t="s">
        <v>9</v>
      </c>
      <c r="K72" s="8" t="s">
        <v>10</v>
      </c>
    </row>
    <row r="73" spans="1:11" ht="12" hidden="1">
      <c r="A73" s="47" t="s">
        <v>17</v>
      </c>
      <c r="B73" s="48"/>
      <c r="C73" s="11">
        <f>SUM(C48:C70)</f>
        <v>28112.710000000003</v>
      </c>
      <c r="D73" s="11">
        <f>SUM(D48:D70)</f>
        <v>25728.885999999995</v>
      </c>
      <c r="E73" s="13">
        <f>ROUND(D73/C73*100,1)</f>
        <v>91.5</v>
      </c>
      <c r="F73" s="11">
        <f>SUM(F48:F70)</f>
        <v>14248.750000000002</v>
      </c>
      <c r="G73" s="11">
        <f>SUM(G48:G70)</f>
        <v>10703.776</v>
      </c>
      <c r="H73" s="13">
        <f>ROUND(G73/F73*100,1)</f>
        <v>75.1</v>
      </c>
      <c r="I73" s="12">
        <f t="shared" si="9"/>
        <v>42361.46000000001</v>
      </c>
      <c r="J73" s="12">
        <f t="shared" si="9"/>
        <v>36432.662</v>
      </c>
      <c r="K73" s="12">
        <f>ROUND(J73/I73*100,1)</f>
        <v>86</v>
      </c>
    </row>
    <row r="74" spans="1:11" ht="39" customHeight="1" hidden="1">
      <c r="A74" s="15" t="s">
        <v>18</v>
      </c>
      <c r="B74" s="26" t="s">
        <v>19</v>
      </c>
      <c r="C74" s="16"/>
      <c r="D74" s="16"/>
      <c r="E74" s="3"/>
      <c r="F74" s="3"/>
      <c r="G74" s="3"/>
      <c r="H74" s="3"/>
      <c r="I74" s="3">
        <f t="shared" si="9"/>
        <v>0</v>
      </c>
      <c r="J74" s="3">
        <f t="shared" si="9"/>
        <v>0</v>
      </c>
      <c r="K74" s="3"/>
    </row>
    <row r="75" spans="1:11" s="14" customFormat="1" ht="12">
      <c r="A75" s="47" t="s">
        <v>20</v>
      </c>
      <c r="B75" s="48"/>
      <c r="C75" s="11">
        <f>SUM(C73:C74)</f>
        <v>28112.710000000003</v>
      </c>
      <c r="D75" s="11">
        <f aca="true" t="shared" si="11" ref="D75:J75">SUM(D73:D74)</f>
        <v>25728.885999999995</v>
      </c>
      <c r="E75" s="12">
        <f>ROUND(D75/C75*100,1)</f>
        <v>91.5</v>
      </c>
      <c r="F75" s="12">
        <f t="shared" si="11"/>
        <v>14248.750000000002</v>
      </c>
      <c r="G75" s="11">
        <f>SUM(G73:G74)</f>
        <v>10703.776</v>
      </c>
      <c r="H75" s="12">
        <f>ROUND(G75/F75*100,1)</f>
        <v>75.1</v>
      </c>
      <c r="I75" s="11">
        <f t="shared" si="11"/>
        <v>42361.46000000001</v>
      </c>
      <c r="J75" s="12">
        <f t="shared" si="11"/>
        <v>36432.662</v>
      </c>
      <c r="K75" s="12">
        <f>ROUND(J75/I75*100,1)</f>
        <v>86</v>
      </c>
    </row>
    <row r="76" spans="1:11" ht="12">
      <c r="A76" s="15"/>
      <c r="B76" s="24" t="s">
        <v>21</v>
      </c>
      <c r="C76" s="4">
        <f>IF((C42+C43)&gt;C75,(C42+C43)-C75,0)</f>
        <v>0</v>
      </c>
      <c r="D76" s="4">
        <f>IF((D42+D43)&gt;D75,(D42+D43)-D75,0)</f>
        <v>0</v>
      </c>
      <c r="E76" s="4"/>
      <c r="F76" s="4">
        <f>IF((F42+F43)&gt;F75,(F42+F43)-F75,0)</f>
        <v>0</v>
      </c>
      <c r="G76" s="4">
        <f>IF((G42+G43)&gt;G75,(G42+G43)-G75,0)</f>
        <v>2091.9490000000005</v>
      </c>
      <c r="H76" s="4"/>
      <c r="I76" s="4">
        <f t="shared" si="9"/>
        <v>0</v>
      </c>
      <c r="J76" s="4">
        <f t="shared" si="9"/>
        <v>2091.9490000000005</v>
      </c>
      <c r="K76" s="3"/>
    </row>
    <row r="77" spans="1:11" ht="12">
      <c r="A77" s="15"/>
      <c r="B77" s="24" t="s">
        <v>22</v>
      </c>
      <c r="C77" s="4">
        <f>IF(C75&gt;(C42+C43),C75-(C42+C43),0)</f>
        <v>6149.442000000006</v>
      </c>
      <c r="D77" s="4">
        <f>IF(D75&gt;(D42+D43),D75-(D42+D43),0)</f>
        <v>1295.6219999999994</v>
      </c>
      <c r="E77" s="4"/>
      <c r="F77" s="4">
        <f>IF(F75&gt;(F42+F43),F75-(F42+F43),0)</f>
        <v>389.2990000000009</v>
      </c>
      <c r="G77" s="4">
        <f>IF(G75&gt;(G42+G43),G75-(G42+G43),0)</f>
        <v>0</v>
      </c>
      <c r="H77" s="4"/>
      <c r="I77" s="4">
        <f t="shared" si="9"/>
        <v>6538.741000000007</v>
      </c>
      <c r="J77" s="4">
        <f t="shared" si="9"/>
        <v>1295.6219999999994</v>
      </c>
      <c r="K77" s="3"/>
    </row>
    <row r="78" spans="1:11" ht="12">
      <c r="A78" s="47" t="s">
        <v>23</v>
      </c>
      <c r="B78" s="48"/>
      <c r="C78" s="11">
        <f>IF((C42+C43-C76)=C75,C42+C43,C75-C77)</f>
        <v>21963.267999999996</v>
      </c>
      <c r="D78" s="11">
        <f>IF((D42+D43-D76)=D75,D42+D43,D75-D77)</f>
        <v>24433.263999999996</v>
      </c>
      <c r="E78" s="12">
        <f>ROUND(D78/C78*100,1)</f>
        <v>111.2</v>
      </c>
      <c r="F78" s="11">
        <f>IF((F42+F43-F76)=F75,F42+F43-F76,F75-F77)</f>
        <v>13859.451000000001</v>
      </c>
      <c r="G78" s="12">
        <f>IF((G42+G43-G76)=G75,G75+G76,G75-G77)</f>
        <v>12795.725</v>
      </c>
      <c r="H78" s="13">
        <f>ROUND(G78/F78*100,1)</f>
        <v>92.3</v>
      </c>
      <c r="I78" s="11">
        <f t="shared" si="9"/>
        <v>35822.719</v>
      </c>
      <c r="J78" s="11">
        <f t="shared" si="9"/>
        <v>37228.988999999994</v>
      </c>
      <c r="K78" s="13">
        <f>ROUND(J78/I78*100,1)</f>
        <v>103.9</v>
      </c>
    </row>
    <row r="79" ht="0.75" customHeight="1">
      <c r="A79" s="18"/>
    </row>
    <row r="80" ht="0.75" customHeight="1">
      <c r="A80" s="18"/>
    </row>
    <row r="81" ht="12" customHeight="1">
      <c r="A81" s="18"/>
    </row>
    <row r="82" spans="1:6" ht="12">
      <c r="A82" s="18"/>
      <c r="B82" s="23" t="s">
        <v>27</v>
      </c>
      <c r="C82" s="19"/>
      <c r="D82" s="19"/>
      <c r="E82" s="51" t="s">
        <v>24</v>
      </c>
      <c r="F82" s="51"/>
    </row>
  </sheetData>
  <sheetProtection/>
  <mergeCells count="33">
    <mergeCell ref="F45:H45"/>
    <mergeCell ref="A45:A46"/>
    <mergeCell ref="A73:B73"/>
    <mergeCell ref="B45:B46"/>
    <mergeCell ref="C45:E45"/>
    <mergeCell ref="I45:K45"/>
    <mergeCell ref="F39:H39"/>
    <mergeCell ref="I39:K39"/>
    <mergeCell ref="A71:A72"/>
    <mergeCell ref="B71:B72"/>
    <mergeCell ref="C71:E71"/>
    <mergeCell ref="E82:F82"/>
    <mergeCell ref="A42:B42"/>
    <mergeCell ref="A47:B47"/>
    <mergeCell ref="F71:H71"/>
    <mergeCell ref="I71:K71"/>
    <mergeCell ref="A75:B75"/>
    <mergeCell ref="A78:B78"/>
    <mergeCell ref="A39:A40"/>
    <mergeCell ref="B39:B40"/>
    <mergeCell ref="C39:E39"/>
    <mergeCell ref="B9:B10"/>
    <mergeCell ref="C9:E9"/>
    <mergeCell ref="I9:K9"/>
    <mergeCell ref="A11:B11"/>
    <mergeCell ref="I1:K1"/>
    <mergeCell ref="I2:K2"/>
    <mergeCell ref="I3:K3"/>
    <mergeCell ref="A5:K5"/>
    <mergeCell ref="A6:K6"/>
    <mergeCell ref="A7:K7"/>
    <mergeCell ref="A9:A10"/>
    <mergeCell ref="F9:H9"/>
  </mergeCells>
  <printOptions/>
  <pageMargins left="1.1023622047244095" right="0.11811023622047244" top="0.7480314960629921" bottom="0.3543307086614173" header="0.31496062992125984" footer="0.31496062992125984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Абв</cp:lastModifiedBy>
  <cp:lastPrinted>2018-01-30T13:04:38Z</cp:lastPrinted>
  <dcterms:created xsi:type="dcterms:W3CDTF">2011-05-22T12:56:07Z</dcterms:created>
  <dcterms:modified xsi:type="dcterms:W3CDTF">2018-01-30T13:08:38Z</dcterms:modified>
  <cp:category/>
  <cp:version/>
  <cp:contentType/>
  <cp:contentStatus/>
</cp:coreProperties>
</file>