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055" windowHeight="9915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<sst xmlns="http://schemas.openxmlformats.org/spreadsheetml/2006/main" count="101" uniqueCount="67">
  <si>
    <t>Додаток 1</t>
  </si>
  <si>
    <t>З В І Т</t>
  </si>
  <si>
    <t>про виконання міського бюджету</t>
  </si>
  <si>
    <t>Коди</t>
  </si>
  <si>
    <t>Найменування показників</t>
  </si>
  <si>
    <t>Загальний фонд</t>
  </si>
  <si>
    <t>Спеціальний фонд</t>
  </si>
  <si>
    <t>Всього</t>
  </si>
  <si>
    <t>План з урахуванням змін, грн.</t>
  </si>
  <si>
    <t>Викона-но, грн.</t>
  </si>
  <si>
    <t>Відсоток виконан-ня, %</t>
  </si>
  <si>
    <t>ДОХОДИ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</si>
  <si>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</si>
  <si>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РАЗОМ ДОХОДІВ</t>
  </si>
  <si>
    <t>ВИДАТКИ</t>
  </si>
  <si>
    <t>010116</t>
  </si>
  <si>
    <t>Органи місцевого самоврядування </t>
  </si>
  <si>
    <t>070101</t>
  </si>
  <si>
    <t>Дошкільні заклади освіти </t>
  </si>
  <si>
    <t>090412</t>
  </si>
  <si>
    <t>Інші видатки на соціальний захист населення </t>
  </si>
  <si>
    <t>091108</t>
  </si>
  <si>
    <t xml:space="preserve"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 </t>
  </si>
  <si>
    <t>091209</t>
  </si>
  <si>
    <t>Фінансова підтримка громадських організацій інвалідів і ветеранів </t>
  </si>
  <si>
    <t>100203</t>
  </si>
  <si>
    <t>Благоустрій міст, сіл, селищ </t>
  </si>
  <si>
    <t>100302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</si>
  <si>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 </t>
  </si>
  <si>
    <t>110204</t>
  </si>
  <si>
    <t>Палаци і будинки культури, клуби та інші заклади клубного типу </t>
  </si>
  <si>
    <t>120201</t>
  </si>
  <si>
    <t>Періодичні видання (газети та журнали) </t>
  </si>
  <si>
    <t>150101</t>
  </si>
  <si>
    <t>Капітальні вкладення </t>
  </si>
  <si>
    <t>170703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</si>
  <si>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</si>
  <si>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240602</t>
  </si>
  <si>
    <t>Утилізація відходів </t>
  </si>
  <si>
    <t>240604</t>
  </si>
  <si>
    <t>Інша діяльність у сфері охорони навколишнього природного середовища</t>
  </si>
  <si>
    <t>250102</t>
  </si>
  <si>
    <t>Резервний фонд </t>
  </si>
  <si>
    <t>250404</t>
  </si>
  <si>
    <t>Інші видатки </t>
  </si>
  <si>
    <t>250911</t>
  </si>
  <si>
    <t>Надання державного пільгового кредиту індивідуальним сільським забудовникам </t>
  </si>
  <si>
    <t>ВСЬОГО</t>
  </si>
  <si>
    <t>250302</t>
  </si>
  <si>
    <t>Кошти, що передаються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 </t>
  </si>
  <si>
    <t>РАЗОМ ВИДАТКИ</t>
  </si>
  <si>
    <t>Перевищення доходів над видатками</t>
  </si>
  <si>
    <t>Перевищення видатків над доходами</t>
  </si>
  <si>
    <t>БАЛАНС</t>
  </si>
  <si>
    <t>Н.О.Варибрус</t>
  </si>
  <si>
    <t>Додаткова дотація з державного бюджету місцевим бюджетам на забезпечення виплат, пов׳язаних із підвищенням рівня оплати праці пррацівників бюджетної сфери, в тому числі на підвищення посадового окладу працівника І тарифного розряду ЄТС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</si>
  <si>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100103</t>
  </si>
  <si>
    <t>Дотація житлово-комунальному господарству</t>
  </si>
  <si>
    <t>210105</t>
  </si>
  <si>
    <t>Видатки на запобігання та ліквідацію надзвичайних ситуацій та наслідків стихійного лиха</t>
  </si>
  <si>
    <t>Додаткова дотація з державного бюджету на вирівнювання фінансової забезпеченості місцевих бюджетів</t>
  </si>
  <si>
    <t>250380</t>
  </si>
  <si>
    <t>Інші субвенції</t>
  </si>
  <si>
    <t>до рішення 11 сесії (6 скл.)</t>
  </si>
  <si>
    <t>за І квартал 2012 року</t>
  </si>
  <si>
    <t xml:space="preserve">Керівник ФРВ </t>
  </si>
  <si>
    <t>від 22 травня 2012р.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</si>
</sst>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Book Antiqua"/>
      <family val="1"/>
    </font>
    <font>
      <b/>
      <i/>
      <sz val="9"/>
      <name val="Book Antiqua"/>
      <family val="1"/>
    </font>
    <font>
      <sz val="9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Book Antiqua"/>
      <family val="1"/>
    </font>
    <font>
      <sz val="9"/>
      <color indexed="8"/>
      <name val="Book Antiqua"/>
      <family val="1"/>
    </font>
    <font>
      <b/>
      <sz val="10"/>
      <color indexed="8"/>
      <name val="Book Antiqua"/>
      <family val="1"/>
    </font>
    <font>
      <b/>
      <sz val="11"/>
      <color indexed="8"/>
      <name val="Book Antiqua"/>
      <family val="1"/>
    </font>
    <font>
      <b/>
      <i/>
      <sz val="10"/>
      <color indexed="8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Book Antiqua"/>
      <family val="1"/>
    </font>
    <font>
      <sz val="9"/>
      <color theme="1"/>
      <name val="Book Antiqua"/>
      <family val="1"/>
    </font>
    <font>
      <sz val="9"/>
      <color rgb="FF000000"/>
      <name val="Book Antiqua"/>
      <family val="1"/>
    </font>
    <font>
      <b/>
      <sz val="10"/>
      <color theme="1"/>
      <name val="Book Antiqua"/>
      <family val="1"/>
    </font>
    <font>
      <sz val="10"/>
      <color rgb="FF000000"/>
      <name val="Book Antiqua"/>
      <family val="1"/>
    </font>
    <font>
      <b/>
      <i/>
      <sz val="10"/>
      <color theme="1"/>
      <name val="Book Antiqua"/>
      <family val="1"/>
    </font>
    <font>
      <b/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5" fillId="0" borderId="12" xfId="0" applyFont="1" applyBorder="1" applyAlignment="1">
      <alignment wrapText="1"/>
    </xf>
    <xf numFmtId="0" fontId="46" fillId="0" borderId="10" xfId="0" applyFont="1" applyBorder="1" applyAlignment="1">
      <alignment vertical="center" wrapText="1"/>
    </xf>
    <xf numFmtId="164" fontId="46" fillId="0" borderId="10" xfId="0" applyNumberFormat="1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49" fontId="43" fillId="0" borderId="10" xfId="0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vertical="center" wrapText="1"/>
    </xf>
    <xf numFmtId="1" fontId="43" fillId="0" borderId="10" xfId="0" applyNumberFormat="1" applyFont="1" applyBorder="1" applyAlignment="1">
      <alignment vertical="center" wrapText="1"/>
    </xf>
    <xf numFmtId="1" fontId="46" fillId="0" borderId="10" xfId="0" applyNumberFormat="1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49" fontId="43" fillId="0" borderId="0" xfId="0" applyNumberFormat="1" applyFont="1" applyAlignment="1">
      <alignment horizontal="right" vertical="center" wrapText="1"/>
    </xf>
    <xf numFmtId="0" fontId="3" fillId="0" borderId="10" xfId="52" applyFont="1" applyBorder="1" applyAlignment="1">
      <alignment vertical="center" wrapText="1"/>
      <protection/>
    </xf>
    <xf numFmtId="2" fontId="43" fillId="0" borderId="10" xfId="0" applyNumberFormat="1" applyFont="1" applyBorder="1" applyAlignment="1">
      <alignment vertical="center" wrapText="1"/>
    </xf>
    <xf numFmtId="0" fontId="47" fillId="0" borderId="10" xfId="0" applyFont="1" applyBorder="1" applyAlignment="1">
      <alignment/>
    </xf>
    <xf numFmtId="0" fontId="4" fillId="0" borderId="10" xfId="52" applyFont="1" applyBorder="1" applyAlignment="1">
      <alignment vertical="center" wrapText="1"/>
      <protection/>
    </xf>
    <xf numFmtId="0" fontId="5" fillId="0" borderId="10" xfId="52" applyFont="1" applyBorder="1" applyAlignment="1">
      <alignment vertical="center" wrapText="1"/>
      <protection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49" fontId="46" fillId="0" borderId="15" xfId="0" applyNumberFormat="1" applyFont="1" applyBorder="1" applyAlignment="1">
      <alignment horizontal="center" vertical="center" wrapText="1"/>
    </xf>
    <xf numFmtId="49" fontId="46" fillId="0" borderId="16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\&#1054;&#1090;&#1095;&#1077;&#1090;%20&#1042;&#1044;&#1050;\&#1072;&#1085;&#1072;&#1083;&#1110;&#1079;%20&#1076;&#1086;&#1093;&#1086;&#1076;&#1110;&#1074;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доходи заг"/>
      <sheetName val="місяць"/>
      <sheetName val="видатки заг"/>
      <sheetName val="видатки спец"/>
      <sheetName val="доходи сп"/>
      <sheetName val="доходи пом.спец"/>
      <sheetName val="дод 14"/>
      <sheetName val="звіт"/>
      <sheetName val="надх.поміс"/>
      <sheetName val="Лист1"/>
      <sheetName val="звіт керівника"/>
      <sheetName val="Лист2"/>
      <sheetName val="Лист3"/>
    </sheetNames>
    <sheetDataSet>
      <sheetData sheetId="1">
        <row r="8">
          <cell r="A8">
            <v>11010000</v>
          </cell>
          <cell r="B8" t="str">
            <v>Податок на доходи фізичних осіб </v>
          </cell>
          <cell r="E8">
            <v>1123450</v>
          </cell>
          <cell r="F8">
            <v>1207398.3</v>
          </cell>
        </row>
        <row r="20">
          <cell r="A20">
            <v>11020200</v>
          </cell>
          <cell r="B20" t="str">
            <v>Податок на прибуток підприємств та фінансових установ комунальної власності</v>
          </cell>
          <cell r="E20">
            <v>25000</v>
          </cell>
          <cell r="F20">
            <v>28140</v>
          </cell>
        </row>
        <row r="21">
          <cell r="A21">
            <v>13050000</v>
          </cell>
          <cell r="B21" t="str">
            <v>Плата за землю </v>
          </cell>
          <cell r="E21">
            <v>1004300</v>
          </cell>
          <cell r="F21">
            <v>947353.49</v>
          </cell>
        </row>
        <row r="26">
          <cell r="A26">
            <v>16010000</v>
          </cell>
          <cell r="B26" t="str">
            <v>Місцеві податки і збори, нараховані до 1 січня 2011 року</v>
          </cell>
          <cell r="F26">
            <v>0</v>
          </cell>
        </row>
        <row r="31">
          <cell r="A31">
            <v>18000000</v>
          </cell>
          <cell r="B31" t="str">
            <v>Місцеві податки і збори         </v>
          </cell>
          <cell r="E31">
            <v>58250</v>
          </cell>
          <cell r="F31">
            <v>69394.43</v>
          </cell>
        </row>
        <row r="42">
          <cell r="A42">
            <v>19040100</v>
          </cell>
          <cell r="B42" t="str">
            <v>Фіксований сільськогосподарський податок, нарахований після 1 січня 2001 року </v>
          </cell>
          <cell r="E42">
            <v>3500</v>
          </cell>
          <cell r="F42">
            <v>4884.08</v>
          </cell>
        </row>
        <row r="44">
          <cell r="A44">
            <v>21010300</v>
          </cell>
          <cell r="B44" t="str">
            <v>Частина чистого прибутку (доходу) комунальних унітарних підприємств та їх об'єднань, що вилучається до бюджету </v>
          </cell>
          <cell r="E44">
            <v>3000</v>
          </cell>
          <cell r="F44">
            <v>4693</v>
          </cell>
        </row>
        <row r="45">
          <cell r="A45">
            <v>22090000</v>
          </cell>
          <cell r="B45" t="str">
            <v>Державне мито                </v>
          </cell>
          <cell r="E45">
            <v>59400</v>
          </cell>
          <cell r="F45">
            <v>23231.64</v>
          </cell>
        </row>
        <row r="48">
          <cell r="A48">
            <v>24060300</v>
          </cell>
          <cell r="B48" t="str">
            <v>Інші надходження</v>
          </cell>
          <cell r="E48">
            <v>0</v>
          </cell>
        </row>
        <row r="50">
          <cell r="A50">
            <v>21081100</v>
          </cell>
          <cell r="B50" t="str">
            <v>Адміністративні штрафи та інші санкції</v>
          </cell>
          <cell r="E50">
            <v>1500</v>
          </cell>
          <cell r="F50">
            <v>463.64</v>
          </cell>
        </row>
        <row r="53">
          <cell r="D53">
            <v>0</v>
          </cell>
        </row>
        <row r="54">
          <cell r="D54">
            <v>0</v>
          </cell>
        </row>
      </sheetData>
      <sheetData sheetId="3">
        <row r="16">
          <cell r="E16">
            <v>594127</v>
          </cell>
          <cell r="F16">
            <v>519095.60000000003</v>
          </cell>
        </row>
        <row r="25">
          <cell r="E25">
            <v>1280486</v>
          </cell>
          <cell r="F25">
            <v>1139624.0300000003</v>
          </cell>
        </row>
        <row r="28">
          <cell r="E28">
            <v>5100</v>
          </cell>
          <cell r="F28">
            <v>4400</v>
          </cell>
        </row>
        <row r="35">
          <cell r="E35">
            <v>38480</v>
          </cell>
          <cell r="F35">
            <v>23698</v>
          </cell>
        </row>
        <row r="37">
          <cell r="E37">
            <v>31165</v>
          </cell>
          <cell r="F37">
            <v>31164.12</v>
          </cell>
        </row>
        <row r="42">
          <cell r="E42">
            <v>274756</v>
          </cell>
          <cell r="F42">
            <v>140947.25</v>
          </cell>
        </row>
        <row r="45">
          <cell r="E45">
            <v>100035</v>
          </cell>
          <cell r="F45">
            <v>100000</v>
          </cell>
        </row>
        <row r="53">
          <cell r="E53">
            <v>157057</v>
          </cell>
          <cell r="F53">
            <v>104334.79999999999</v>
          </cell>
        </row>
        <row r="56">
          <cell r="E56">
            <v>46500</v>
          </cell>
          <cell r="F56">
            <v>35102.56</v>
          </cell>
        </row>
        <row r="65">
          <cell r="E65">
            <v>0</v>
          </cell>
          <cell r="F65">
            <v>0</v>
          </cell>
        </row>
        <row r="67">
          <cell r="E67">
            <v>356740</v>
          </cell>
          <cell r="F67">
            <v>299448.52</v>
          </cell>
        </row>
        <row r="78">
          <cell r="E78">
            <v>26538</v>
          </cell>
          <cell r="F78">
            <v>20008.55</v>
          </cell>
        </row>
        <row r="84">
          <cell r="D84">
            <v>0</v>
          </cell>
          <cell r="F84">
            <v>0</v>
          </cell>
        </row>
      </sheetData>
      <sheetData sheetId="4">
        <row r="11">
          <cell r="F11">
            <v>0</v>
          </cell>
        </row>
        <row r="16">
          <cell r="F16">
            <v>81360.47000000003</v>
          </cell>
        </row>
        <row r="19">
          <cell r="D19">
            <v>0</v>
          </cell>
          <cell r="F19">
            <v>0</v>
          </cell>
        </row>
        <row r="26">
          <cell r="D26">
            <v>3084</v>
          </cell>
          <cell r="F26">
            <v>1662.8</v>
          </cell>
        </row>
        <row r="30">
          <cell r="D30">
            <v>3458</v>
          </cell>
          <cell r="F30">
            <v>3275.5</v>
          </cell>
        </row>
        <row r="34">
          <cell r="D34">
            <v>18093</v>
          </cell>
          <cell r="F34">
            <v>14113.07</v>
          </cell>
        </row>
        <row r="37">
          <cell r="D37">
            <v>4125</v>
          </cell>
        </row>
        <row r="40">
          <cell r="D40">
            <v>8770</v>
          </cell>
          <cell r="F40">
            <v>0</v>
          </cell>
        </row>
        <row r="48">
          <cell r="D48">
            <v>11384</v>
          </cell>
          <cell r="F48">
            <v>11384</v>
          </cell>
        </row>
        <row r="50">
          <cell r="F50">
            <v>30788</v>
          </cell>
        </row>
        <row r="51">
          <cell r="E51">
            <v>30788</v>
          </cell>
        </row>
        <row r="53">
          <cell r="D53">
            <v>18584.55</v>
          </cell>
          <cell r="F53">
            <v>18584.55</v>
          </cell>
        </row>
        <row r="61">
          <cell r="D61">
            <v>6261</v>
          </cell>
          <cell r="F61">
            <v>6261</v>
          </cell>
        </row>
        <row r="66">
          <cell r="E66">
            <v>477514</v>
          </cell>
          <cell r="F66">
            <v>53514.05</v>
          </cell>
        </row>
        <row r="71">
          <cell r="E71">
            <v>142332</v>
          </cell>
          <cell r="F71">
            <v>25863.29</v>
          </cell>
        </row>
        <row r="74">
          <cell r="D74">
            <v>1359.05</v>
          </cell>
          <cell r="F74">
            <v>1359.05</v>
          </cell>
        </row>
        <row r="78">
          <cell r="E78">
            <v>5662.69</v>
          </cell>
          <cell r="F78">
            <v>5662.69</v>
          </cell>
        </row>
        <row r="82">
          <cell r="D82">
            <v>0</v>
          </cell>
          <cell r="F82">
            <v>0</v>
          </cell>
        </row>
        <row r="85">
          <cell r="D85">
            <v>0</v>
          </cell>
          <cell r="F85">
            <v>0</v>
          </cell>
        </row>
      </sheetData>
      <sheetData sheetId="5">
        <row r="7">
          <cell r="A7">
            <v>12020000</v>
          </cell>
          <cell r="B7" t="str">
            <v>Податок з власників транспортних засобів та інших самохідних машин і механізмів</v>
          </cell>
          <cell r="E7">
            <v>0</v>
          </cell>
          <cell r="F7">
            <v>93.54</v>
          </cell>
        </row>
        <row r="10">
          <cell r="A10">
            <v>12030000</v>
          </cell>
          <cell r="B10" t="str">
            <v>Збір за першу реєстрацію транспортного засобу</v>
          </cell>
          <cell r="E10">
            <v>0</v>
          </cell>
          <cell r="F10">
            <v>29380.3</v>
          </cell>
        </row>
        <row r="13">
          <cell r="A13">
            <v>18041500</v>
          </cell>
          <cell r="B13" t="str">
            <v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v>
          </cell>
          <cell r="E13">
            <v>6100</v>
          </cell>
          <cell r="F13">
            <v>7641</v>
          </cell>
        </row>
        <row r="14">
          <cell r="A14">
            <v>18050000</v>
          </cell>
          <cell r="B14" t="str">
            <v>Єдиний податок</v>
          </cell>
          <cell r="E14">
            <v>186000</v>
          </cell>
          <cell r="F14">
            <v>272871.14999999997</v>
          </cell>
        </row>
        <row r="19">
          <cell r="A19">
            <v>19010000</v>
          </cell>
          <cell r="B19" t="str">
            <v>Екологічний податок</v>
          </cell>
          <cell r="E19">
            <v>0</v>
          </cell>
          <cell r="F19">
            <v>6015.68</v>
          </cell>
        </row>
        <row r="24">
          <cell r="A24">
            <v>19050000</v>
          </cell>
          <cell r="B24" t="str">
            <v>Збір за забруднення навколишнього природного середовища </v>
          </cell>
          <cell r="E24">
            <v>0</v>
          </cell>
          <cell r="F24">
            <v>-895.85</v>
          </cell>
        </row>
        <row r="28">
          <cell r="F28">
            <v>95.92</v>
          </cell>
        </row>
        <row r="30">
          <cell r="A30">
            <v>25010000</v>
          </cell>
          <cell r="B30" t="str">
            <v>Надходження від плати за послуги, що надаються бюджетними установами згідно із законодавством</v>
          </cell>
          <cell r="E30">
            <v>143155</v>
          </cell>
          <cell r="F30">
            <v>86663.95</v>
          </cell>
        </row>
        <row r="33">
          <cell r="E33">
            <v>800</v>
          </cell>
        </row>
        <row r="34">
          <cell r="A34">
            <v>25020000</v>
          </cell>
          <cell r="B34" t="str">
            <v>Інші джерела власних надходжень бюджетних установ </v>
          </cell>
          <cell r="E34">
            <v>992</v>
          </cell>
          <cell r="F34">
            <v>68362</v>
          </cell>
        </row>
        <row r="40">
          <cell r="A40">
            <v>41034400</v>
          </cell>
          <cell r="B4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  <cell r="E40">
            <v>100570</v>
          </cell>
          <cell r="F40">
            <v>100570</v>
          </cell>
        </row>
      </sheetData>
      <sheetData sheetId="6">
        <row r="34">
          <cell r="C34">
            <v>43985</v>
          </cell>
          <cell r="D34">
            <v>43985</v>
          </cell>
          <cell r="E34">
            <v>43985</v>
          </cell>
        </row>
        <row r="35">
          <cell r="D35">
            <v>5200</v>
          </cell>
          <cell r="E35">
            <v>5200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9.140625" style="1" customWidth="1"/>
    <col min="2" max="2" width="50.7109375" style="1" customWidth="1"/>
    <col min="3" max="16384" width="9.140625" style="1" customWidth="1"/>
  </cols>
  <sheetData>
    <row r="1" spans="9:11" ht="13.5">
      <c r="I1" s="35" t="s">
        <v>0</v>
      </c>
      <c r="J1" s="35"/>
      <c r="K1" s="35"/>
    </row>
    <row r="2" spans="9:11" ht="13.5">
      <c r="I2" s="35" t="s">
        <v>63</v>
      </c>
      <c r="J2" s="35"/>
      <c r="K2" s="35"/>
    </row>
    <row r="3" spans="9:11" ht="13.5">
      <c r="I3" s="35" t="s">
        <v>66</v>
      </c>
      <c r="J3" s="35"/>
      <c r="K3" s="35"/>
    </row>
    <row r="4" ht="4.5" customHeight="1"/>
    <row r="5" spans="1:11" ht="15">
      <c r="A5" s="31" t="s">
        <v>1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5">
      <c r="A6" s="31" t="s">
        <v>2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5">
      <c r="A7" s="31" t="s">
        <v>64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ht="3.75" customHeight="1"/>
    <row r="9" spans="1:11" ht="13.5" customHeight="1">
      <c r="A9" s="22" t="s">
        <v>3</v>
      </c>
      <c r="B9" s="22" t="s">
        <v>4</v>
      </c>
      <c r="C9" s="32" t="s">
        <v>5</v>
      </c>
      <c r="D9" s="33"/>
      <c r="E9" s="34"/>
      <c r="F9" s="32" t="s">
        <v>6</v>
      </c>
      <c r="G9" s="33"/>
      <c r="H9" s="34"/>
      <c r="I9" s="32" t="s">
        <v>7</v>
      </c>
      <c r="J9" s="33"/>
      <c r="K9" s="34"/>
    </row>
    <row r="10" spans="1:11" ht="54">
      <c r="A10" s="23"/>
      <c r="B10" s="23"/>
      <c r="C10" s="2" t="s">
        <v>8</v>
      </c>
      <c r="D10" s="2" t="s">
        <v>9</v>
      </c>
      <c r="E10" s="2" t="s">
        <v>10</v>
      </c>
      <c r="F10" s="2" t="s">
        <v>8</v>
      </c>
      <c r="G10" s="2" t="s">
        <v>9</v>
      </c>
      <c r="H10" s="2" t="s">
        <v>10</v>
      </c>
      <c r="I10" s="2" t="s">
        <v>8</v>
      </c>
      <c r="J10" s="2" t="s">
        <v>9</v>
      </c>
      <c r="K10" s="2" t="s">
        <v>10</v>
      </c>
    </row>
    <row r="11" spans="1:11" ht="13.5" customHeight="1">
      <c r="A11" s="29" t="s">
        <v>11</v>
      </c>
      <c r="B11" s="30"/>
      <c r="C11" s="3"/>
      <c r="D11" s="3"/>
      <c r="E11" s="3"/>
      <c r="F11" s="3"/>
      <c r="G11" s="3"/>
      <c r="H11" s="3"/>
      <c r="I11" s="3"/>
      <c r="J11" s="3"/>
      <c r="K11" s="3"/>
    </row>
    <row r="12" spans="1:11" ht="13.5">
      <c r="A12" s="3">
        <f>'[1]доходи заг'!A8</f>
        <v>11010000</v>
      </c>
      <c r="B12" s="3" t="str">
        <f>'[1]доходи заг'!B8</f>
        <v>Податок на доходи фізичних осіб </v>
      </c>
      <c r="C12" s="3">
        <f>'[1]доходи заг'!E8</f>
        <v>1123450</v>
      </c>
      <c r="D12" s="3">
        <f>ROUND('[1]доходи заг'!F8,0)</f>
        <v>1207398</v>
      </c>
      <c r="E12" s="5">
        <f>ROUND(D12/C12*100,1)</f>
        <v>107.5</v>
      </c>
      <c r="F12" s="3"/>
      <c r="G12" s="3"/>
      <c r="H12" s="3"/>
      <c r="I12" s="3">
        <f>C12+F12</f>
        <v>1123450</v>
      </c>
      <c r="J12" s="3">
        <f>D12+G12</f>
        <v>1207398</v>
      </c>
      <c r="K12" s="5">
        <f>ROUND(J12/I12*100,1)</f>
        <v>107.5</v>
      </c>
    </row>
    <row r="13" spans="1:11" ht="26.25" customHeight="1">
      <c r="A13" s="3">
        <f>'[1]доходи заг'!A20</f>
        <v>11020200</v>
      </c>
      <c r="B13" s="3" t="str">
        <f>'[1]доходи заг'!B20</f>
        <v>Податок на прибуток підприємств та фінансових установ комунальної власності</v>
      </c>
      <c r="C13" s="3">
        <f>'[1]доходи заг'!E20</f>
        <v>25000</v>
      </c>
      <c r="D13" s="3">
        <f>ROUND('[1]доходи заг'!F20,0)</f>
        <v>28140</v>
      </c>
      <c r="E13" s="5">
        <f aca="true" t="shared" si="0" ref="E13:E20">ROUND(D13/C13*100,1)</f>
        <v>112.6</v>
      </c>
      <c r="F13" s="3"/>
      <c r="G13" s="3"/>
      <c r="H13" s="3"/>
      <c r="I13" s="3">
        <f aca="true" t="shared" si="1" ref="I13:J34">C13+F13</f>
        <v>25000</v>
      </c>
      <c r="J13" s="3">
        <f t="shared" si="1"/>
        <v>28140</v>
      </c>
      <c r="K13" s="5">
        <f aca="true" t="shared" si="2" ref="K13:K34">ROUND(J13/I13*100,1)</f>
        <v>112.6</v>
      </c>
    </row>
    <row r="14" spans="1:11" ht="13.5">
      <c r="A14" s="3">
        <f>'[1]доходи заг'!A21</f>
        <v>13050000</v>
      </c>
      <c r="B14" s="3" t="str">
        <f>'[1]доходи заг'!B21</f>
        <v>Плата за землю </v>
      </c>
      <c r="C14" s="3">
        <f>'[1]доходи заг'!E21</f>
        <v>1004300</v>
      </c>
      <c r="D14" s="3">
        <f>ROUND('[1]доходи заг'!F21,0)</f>
        <v>947353</v>
      </c>
      <c r="E14" s="5">
        <f t="shared" si="0"/>
        <v>94.3</v>
      </c>
      <c r="F14" s="3"/>
      <c r="G14" s="3"/>
      <c r="H14" s="3"/>
      <c r="I14" s="3">
        <f t="shared" si="1"/>
        <v>1004300</v>
      </c>
      <c r="J14" s="3">
        <f t="shared" si="1"/>
        <v>947353</v>
      </c>
      <c r="K14" s="5">
        <f t="shared" si="2"/>
        <v>94.3</v>
      </c>
    </row>
    <row r="15" spans="1:11" ht="13.5" customHeight="1" hidden="1">
      <c r="A15" s="3">
        <f>'[1]доходи заг'!A26</f>
        <v>16010000</v>
      </c>
      <c r="B15" s="3" t="str">
        <f>'[1]доходи заг'!B26</f>
        <v>Місцеві податки і збори, нараховані до 1 січня 2011 року</v>
      </c>
      <c r="C15" s="3">
        <f>'[1]доходи заг'!E26</f>
        <v>0</v>
      </c>
      <c r="D15" s="3">
        <f>ROUND('[1]доходи заг'!F26,0)</f>
        <v>0</v>
      </c>
      <c r="E15" s="5"/>
      <c r="F15" s="3"/>
      <c r="G15" s="3"/>
      <c r="H15" s="3"/>
      <c r="I15" s="3">
        <f t="shared" si="1"/>
        <v>0</v>
      </c>
      <c r="J15" s="3">
        <f t="shared" si="1"/>
        <v>0</v>
      </c>
      <c r="K15" s="5"/>
    </row>
    <row r="16" spans="1:11" ht="13.5">
      <c r="A16" s="3">
        <f>'[1]доходи заг'!A31</f>
        <v>18000000</v>
      </c>
      <c r="B16" s="3" t="str">
        <f>'[1]доходи заг'!B31</f>
        <v>Місцеві податки і збори         </v>
      </c>
      <c r="C16" s="3">
        <f>'[1]доходи заг'!E31</f>
        <v>58250</v>
      </c>
      <c r="D16" s="3">
        <f>ROUND('[1]доходи заг'!F31,0)+1</f>
        <v>69395</v>
      </c>
      <c r="E16" s="5">
        <f t="shared" si="0"/>
        <v>119.1</v>
      </c>
      <c r="F16" s="3"/>
      <c r="G16" s="3"/>
      <c r="H16" s="3"/>
      <c r="I16" s="3">
        <f t="shared" si="1"/>
        <v>58250</v>
      </c>
      <c r="J16" s="3">
        <f t="shared" si="1"/>
        <v>69395</v>
      </c>
      <c r="K16" s="5">
        <f t="shared" si="2"/>
        <v>119.1</v>
      </c>
    </row>
    <row r="17" spans="1:11" ht="27" customHeight="1">
      <c r="A17" s="3">
        <f>'[1]доходи заг'!A42</f>
        <v>19040100</v>
      </c>
      <c r="B17" s="3" t="str">
        <f>'[1]доходи заг'!B42</f>
        <v>Фіксований сільськогосподарський податок, нарахований після 1 січня 2001 року </v>
      </c>
      <c r="C17" s="3">
        <f>'[1]доходи заг'!E42</f>
        <v>3500</v>
      </c>
      <c r="D17" s="3">
        <f>ROUND('[1]доходи заг'!F42,0)</f>
        <v>4884</v>
      </c>
      <c r="E17" s="5">
        <f t="shared" si="0"/>
        <v>139.5</v>
      </c>
      <c r="F17" s="3"/>
      <c r="G17" s="3"/>
      <c r="H17" s="3"/>
      <c r="I17" s="3">
        <f t="shared" si="1"/>
        <v>3500</v>
      </c>
      <c r="J17" s="3">
        <f t="shared" si="1"/>
        <v>4884</v>
      </c>
      <c r="K17" s="5">
        <f t="shared" si="2"/>
        <v>139.5</v>
      </c>
    </row>
    <row r="18" spans="1:11" ht="45" customHeight="1">
      <c r="A18" s="3">
        <f>'[1]доходи заг'!A44</f>
        <v>21010300</v>
      </c>
      <c r="B18" s="3" t="str">
        <f>'[1]доходи заг'!B44</f>
        <v>Частина чистого прибутку (доходу) комунальних унітарних підприємств та їх об'єднань, що вилучається до бюджету </v>
      </c>
      <c r="C18" s="3">
        <f>'[1]доходи заг'!E44</f>
        <v>3000</v>
      </c>
      <c r="D18" s="3">
        <f>ROUND('[1]доходи заг'!F44,0)</f>
        <v>4693</v>
      </c>
      <c r="E18" s="5">
        <f t="shared" si="0"/>
        <v>156.4</v>
      </c>
      <c r="F18" s="3"/>
      <c r="G18" s="3"/>
      <c r="H18" s="3"/>
      <c r="I18" s="3">
        <f t="shared" si="1"/>
        <v>3000</v>
      </c>
      <c r="J18" s="3">
        <f t="shared" si="1"/>
        <v>4693</v>
      </c>
      <c r="K18" s="5">
        <f t="shared" si="2"/>
        <v>156.4</v>
      </c>
    </row>
    <row r="19" spans="1:11" ht="13.5">
      <c r="A19" s="3">
        <f>'[1]доходи заг'!A50</f>
        <v>21081100</v>
      </c>
      <c r="B19" s="3" t="str">
        <f>'[1]доходи заг'!B50</f>
        <v>Адміністративні штрафи та інші санкції</v>
      </c>
      <c r="C19" s="3">
        <f>'[1]доходи заг'!E50</f>
        <v>1500</v>
      </c>
      <c r="D19" s="3">
        <f>ROUND('[1]доходи заг'!F50,0)</f>
        <v>464</v>
      </c>
      <c r="E19" s="5">
        <f t="shared" si="0"/>
        <v>30.9</v>
      </c>
      <c r="F19" s="3"/>
      <c r="G19" s="3"/>
      <c r="H19" s="3"/>
      <c r="I19" s="3">
        <f t="shared" si="1"/>
        <v>1500</v>
      </c>
      <c r="J19" s="3">
        <f t="shared" si="1"/>
        <v>464</v>
      </c>
      <c r="K19" s="5">
        <f t="shared" si="2"/>
        <v>30.9</v>
      </c>
    </row>
    <row r="20" spans="1:11" ht="13.5">
      <c r="A20" s="3">
        <f>'[1]доходи заг'!A45</f>
        <v>22090000</v>
      </c>
      <c r="B20" s="3" t="str">
        <f>'[1]доходи заг'!B45</f>
        <v>Державне мито                </v>
      </c>
      <c r="C20" s="3">
        <f>'[1]доходи заг'!E45</f>
        <v>59400</v>
      </c>
      <c r="D20" s="3">
        <f>ROUND('[1]доходи заг'!F45,0)</f>
        <v>23232</v>
      </c>
      <c r="E20" s="5">
        <f t="shared" si="0"/>
        <v>39.1</v>
      </c>
      <c r="F20" s="3"/>
      <c r="G20" s="3"/>
      <c r="H20" s="3"/>
      <c r="I20" s="3">
        <f t="shared" si="1"/>
        <v>59400</v>
      </c>
      <c r="J20" s="3">
        <f t="shared" si="1"/>
        <v>23232</v>
      </c>
      <c r="K20" s="5">
        <f t="shared" si="2"/>
        <v>39.1</v>
      </c>
    </row>
    <row r="21" spans="1:11" ht="13.5" hidden="1">
      <c r="A21" s="3">
        <f>'[1]доходи заг'!A48</f>
        <v>24060300</v>
      </c>
      <c r="B21" s="3" t="str">
        <f>'[1]доходи заг'!B48</f>
        <v>Інші надходження</v>
      </c>
      <c r="C21" s="3">
        <f>'[1]доходи заг'!E48</f>
        <v>0</v>
      </c>
      <c r="D21" s="3">
        <f>ROUND('[1]доходи заг'!F48,0)</f>
        <v>0</v>
      </c>
      <c r="E21" s="5"/>
      <c r="F21" s="3"/>
      <c r="G21" s="3"/>
      <c r="H21" s="3"/>
      <c r="I21" s="3">
        <f>C21+F21</f>
        <v>0</v>
      </c>
      <c r="J21" s="3">
        <f>D21+G21</f>
        <v>0</v>
      </c>
      <c r="K21" s="5"/>
    </row>
    <row r="22" spans="1:11" ht="51" customHeight="1" hidden="1">
      <c r="A22" s="17">
        <v>41020603</v>
      </c>
      <c r="B22" s="20" t="s">
        <v>60</v>
      </c>
      <c r="C22" s="3">
        <f>'[1]доходи заг'!D53</f>
        <v>0</v>
      </c>
      <c r="D22" s="3">
        <f>'[1]доходи заг'!F53</f>
        <v>0</v>
      </c>
      <c r="E22" s="5"/>
      <c r="F22" s="3"/>
      <c r="G22" s="3"/>
      <c r="H22" s="3"/>
      <c r="I22" s="3"/>
      <c r="J22" s="3"/>
      <c r="K22" s="5"/>
    </row>
    <row r="23" spans="1:11" ht="91.5" customHeight="1" hidden="1">
      <c r="A23" s="17">
        <v>41021600</v>
      </c>
      <c r="B23" s="21" t="s">
        <v>55</v>
      </c>
      <c r="C23" s="3">
        <f>'[1]доходи заг'!D54</f>
        <v>0</v>
      </c>
      <c r="D23" s="3">
        <f>'[1]доходи заг'!F54</f>
        <v>0</v>
      </c>
      <c r="E23" s="5"/>
      <c r="F23" s="3"/>
      <c r="G23" s="3"/>
      <c r="H23" s="3"/>
      <c r="I23" s="3">
        <f>C23+F23</f>
        <v>0</v>
      </c>
      <c r="J23" s="3">
        <f>D23+G23</f>
        <v>0</v>
      </c>
      <c r="K23" s="5"/>
    </row>
    <row r="24" spans="1:11" ht="29.25" customHeight="1">
      <c r="A24" s="3">
        <f>'[1]доходи сп'!A7</f>
        <v>12020000</v>
      </c>
      <c r="B24" s="3" t="str">
        <f>'[1]доходи сп'!B7</f>
        <v>Податок з власників транспортних засобів та інших самохідних машин і механізмів</v>
      </c>
      <c r="C24" s="3"/>
      <c r="D24" s="3"/>
      <c r="E24" s="3"/>
      <c r="F24" s="3">
        <f>'[1]доходи сп'!E7</f>
        <v>0</v>
      </c>
      <c r="G24" s="3">
        <f>ROUND('[1]доходи сп'!F7,0)</f>
        <v>94</v>
      </c>
      <c r="H24" s="3"/>
      <c r="I24" s="3">
        <f t="shared" si="1"/>
        <v>0</v>
      </c>
      <c r="J24" s="3">
        <f t="shared" si="1"/>
        <v>94</v>
      </c>
      <c r="K24" s="5"/>
    </row>
    <row r="25" spans="1:11" ht="12" customHeight="1">
      <c r="A25" s="3">
        <f>'[1]доходи сп'!A10</f>
        <v>12030000</v>
      </c>
      <c r="B25" s="3" t="str">
        <f>'[1]доходи сп'!B10</f>
        <v>Збір за першу реєстрацію транспортного засобу</v>
      </c>
      <c r="C25" s="3"/>
      <c r="D25" s="3"/>
      <c r="E25" s="3"/>
      <c r="F25" s="3">
        <f>'[1]доходи сп'!E10</f>
        <v>0</v>
      </c>
      <c r="G25" s="3">
        <f>ROUND('[1]доходи сп'!F10,0)</f>
        <v>29380</v>
      </c>
      <c r="H25" s="3"/>
      <c r="I25" s="3">
        <f t="shared" si="1"/>
        <v>0</v>
      </c>
      <c r="J25" s="3">
        <f t="shared" si="1"/>
        <v>29380</v>
      </c>
      <c r="K25" s="5"/>
    </row>
    <row r="26" spans="1:11" ht="13.5" customHeight="1" hidden="1">
      <c r="A26" s="22" t="s">
        <v>3</v>
      </c>
      <c r="B26" s="22" t="s">
        <v>4</v>
      </c>
      <c r="C26" s="32" t="s">
        <v>5</v>
      </c>
      <c r="D26" s="33"/>
      <c r="E26" s="34"/>
      <c r="F26" s="32" t="s">
        <v>6</v>
      </c>
      <c r="G26" s="33"/>
      <c r="H26" s="34"/>
      <c r="I26" s="32" t="s">
        <v>7</v>
      </c>
      <c r="J26" s="33"/>
      <c r="K26" s="34"/>
    </row>
    <row r="27" spans="1:11" ht="54" hidden="1">
      <c r="A27" s="23"/>
      <c r="B27" s="23"/>
      <c r="C27" s="2" t="s">
        <v>8</v>
      </c>
      <c r="D27" s="2" t="s">
        <v>9</v>
      </c>
      <c r="E27" s="2" t="s">
        <v>10</v>
      </c>
      <c r="F27" s="2" t="s">
        <v>8</v>
      </c>
      <c r="G27" s="2" t="s">
        <v>9</v>
      </c>
      <c r="H27" s="2" t="s">
        <v>10</v>
      </c>
      <c r="I27" s="2" t="s">
        <v>8</v>
      </c>
      <c r="J27" s="2" t="s">
        <v>9</v>
      </c>
      <c r="K27" s="2" t="s">
        <v>10</v>
      </c>
    </row>
    <row r="28" spans="1:11" ht="54.75" customHeight="1">
      <c r="A28" s="3">
        <f>'[1]доходи сп'!A13</f>
        <v>18041500</v>
      </c>
      <c r="B28" s="3" t="str">
        <f>'[1]доходи сп'!B13</f>
        <v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v>
      </c>
      <c r="C28" s="3"/>
      <c r="D28" s="3"/>
      <c r="E28" s="3"/>
      <c r="F28" s="3">
        <f>'[1]доходи сп'!E13</f>
        <v>6100</v>
      </c>
      <c r="G28" s="3">
        <f>ROUND('[1]доходи сп'!F13,0)</f>
        <v>7641</v>
      </c>
      <c r="H28" s="3">
        <f aca="true" t="shared" si="3" ref="H28:H34">ROUND(G28/F28*100,1)</f>
        <v>125.3</v>
      </c>
      <c r="I28" s="3">
        <f t="shared" si="1"/>
        <v>6100</v>
      </c>
      <c r="J28" s="3">
        <f t="shared" si="1"/>
        <v>7641</v>
      </c>
      <c r="K28" s="5">
        <f t="shared" si="2"/>
        <v>125.3</v>
      </c>
    </row>
    <row r="29" spans="1:11" ht="13.5">
      <c r="A29" s="3">
        <f>'[1]доходи сп'!A14</f>
        <v>18050000</v>
      </c>
      <c r="B29" s="3" t="str">
        <f>'[1]доходи сп'!B14</f>
        <v>Єдиний податок</v>
      </c>
      <c r="C29" s="3"/>
      <c r="D29" s="3"/>
      <c r="E29" s="3"/>
      <c r="F29" s="3">
        <f>'[1]доходи сп'!E14</f>
        <v>186000</v>
      </c>
      <c r="G29" s="3">
        <f>ROUND('[1]доходи сп'!F14,0)</f>
        <v>272871</v>
      </c>
      <c r="H29" s="3">
        <f t="shared" si="3"/>
        <v>146.7</v>
      </c>
      <c r="I29" s="3">
        <f t="shared" si="1"/>
        <v>186000</v>
      </c>
      <c r="J29" s="3">
        <f t="shared" si="1"/>
        <v>272871</v>
      </c>
      <c r="K29" s="5">
        <f t="shared" si="2"/>
        <v>146.7</v>
      </c>
    </row>
    <row r="30" spans="1:11" ht="13.5">
      <c r="A30" s="3">
        <f>'[1]доходи сп'!A19</f>
        <v>19010000</v>
      </c>
      <c r="B30" s="3" t="str">
        <f>'[1]доходи сп'!B19</f>
        <v>Екологічний податок</v>
      </c>
      <c r="C30" s="3"/>
      <c r="D30" s="3"/>
      <c r="E30" s="3"/>
      <c r="F30" s="3">
        <f>'[1]доходи сп'!E19</f>
        <v>0</v>
      </c>
      <c r="G30" s="3">
        <f>ROUND('[1]доходи сп'!F19,0)</f>
        <v>6016</v>
      </c>
      <c r="H30" s="3"/>
      <c r="I30" s="3">
        <f t="shared" si="1"/>
        <v>0</v>
      </c>
      <c r="J30" s="3">
        <f t="shared" si="1"/>
        <v>6016</v>
      </c>
      <c r="K30" s="5"/>
    </row>
    <row r="31" spans="1:11" ht="26.25" customHeight="1">
      <c r="A31" s="3">
        <f>'[1]доходи сп'!A24</f>
        <v>19050000</v>
      </c>
      <c r="B31" s="3" t="str">
        <f>'[1]доходи сп'!B24</f>
        <v>Збір за забруднення навколишнього природного середовища </v>
      </c>
      <c r="C31" s="3"/>
      <c r="D31" s="3"/>
      <c r="E31" s="3"/>
      <c r="F31" s="3">
        <f>'[1]доходи сп'!E24</f>
        <v>0</v>
      </c>
      <c r="G31" s="3">
        <f>ROUND('[1]доходи сп'!F24,0)</f>
        <v>-896</v>
      </c>
      <c r="H31" s="3"/>
      <c r="I31" s="3">
        <f t="shared" si="1"/>
        <v>0</v>
      </c>
      <c r="J31" s="3">
        <f t="shared" si="1"/>
        <v>-896</v>
      </c>
      <c r="K31" s="5"/>
    </row>
    <row r="32" spans="1:11" ht="39" customHeight="1">
      <c r="A32" s="6">
        <v>24062100</v>
      </c>
      <c r="B32" s="7" t="s">
        <v>12</v>
      </c>
      <c r="C32" s="3"/>
      <c r="D32" s="3"/>
      <c r="E32" s="3"/>
      <c r="F32" s="3">
        <f>'[1]доходи сп'!E28</f>
        <v>0</v>
      </c>
      <c r="G32" s="3">
        <f>ROUND('[1]доходи сп'!F28,0)</f>
        <v>96</v>
      </c>
      <c r="H32" s="3"/>
      <c r="I32" s="3"/>
      <c r="J32" s="3">
        <f>G32</f>
        <v>96</v>
      </c>
      <c r="K32" s="5"/>
    </row>
    <row r="33" spans="1:11" ht="28.5" customHeight="1">
      <c r="A33" s="3">
        <f>'[1]доходи сп'!A30</f>
        <v>25010000</v>
      </c>
      <c r="B33" s="3" t="str">
        <f>'[1]доходи сп'!B30</f>
        <v>Надходження від плати за послуги, що надаються бюджетними установами згідно із законодавством</v>
      </c>
      <c r="C33" s="3"/>
      <c r="D33" s="3"/>
      <c r="E33" s="3"/>
      <c r="F33" s="3">
        <f>'[1]доходи сп'!E30</f>
        <v>143155</v>
      </c>
      <c r="G33" s="3">
        <f>ROUND('[1]доходи сп'!F30,0)</f>
        <v>86664</v>
      </c>
      <c r="H33" s="3">
        <f t="shared" si="3"/>
        <v>60.5</v>
      </c>
      <c r="I33" s="3">
        <f t="shared" si="1"/>
        <v>143155</v>
      </c>
      <c r="J33" s="3">
        <f t="shared" si="1"/>
        <v>86664</v>
      </c>
      <c r="K33" s="5">
        <f t="shared" si="2"/>
        <v>60.5</v>
      </c>
    </row>
    <row r="34" spans="1:11" ht="15.75" customHeight="1">
      <c r="A34" s="3">
        <f>'[1]доходи сп'!A34</f>
        <v>25020000</v>
      </c>
      <c r="B34" s="3" t="str">
        <f>'[1]доходи сп'!B34</f>
        <v>Інші джерела власних надходжень бюджетних установ </v>
      </c>
      <c r="C34" s="3"/>
      <c r="D34" s="3"/>
      <c r="E34" s="3"/>
      <c r="F34" s="3">
        <f>'[1]доходи сп'!E34</f>
        <v>992</v>
      </c>
      <c r="G34" s="3">
        <f>ROUND('[1]доходи сп'!F34,0)</f>
        <v>68362</v>
      </c>
      <c r="H34" s="3">
        <f t="shared" si="3"/>
        <v>6891.3</v>
      </c>
      <c r="I34" s="3">
        <f t="shared" si="1"/>
        <v>992</v>
      </c>
      <c r="J34" s="3">
        <f t="shared" si="1"/>
        <v>68362</v>
      </c>
      <c r="K34" s="5">
        <f t="shared" si="2"/>
        <v>6891.3</v>
      </c>
    </row>
    <row r="35" spans="1:11" ht="13.5">
      <c r="A35" s="22" t="s">
        <v>3</v>
      </c>
      <c r="B35" s="22" t="s">
        <v>4</v>
      </c>
      <c r="C35" s="32" t="s">
        <v>5</v>
      </c>
      <c r="D35" s="33"/>
      <c r="E35" s="34"/>
      <c r="F35" s="32" t="s">
        <v>6</v>
      </c>
      <c r="G35" s="33"/>
      <c r="H35" s="34"/>
      <c r="I35" s="32" t="s">
        <v>7</v>
      </c>
      <c r="J35" s="33"/>
      <c r="K35" s="34"/>
    </row>
    <row r="36" spans="1:11" ht="55.5" customHeight="1">
      <c r="A36" s="23"/>
      <c r="B36" s="23"/>
      <c r="C36" s="2" t="s">
        <v>8</v>
      </c>
      <c r="D36" s="2" t="s">
        <v>9</v>
      </c>
      <c r="E36" s="2" t="s">
        <v>10</v>
      </c>
      <c r="F36" s="2" t="s">
        <v>8</v>
      </c>
      <c r="G36" s="2" t="s">
        <v>9</v>
      </c>
      <c r="H36" s="2" t="s">
        <v>10</v>
      </c>
      <c r="I36" s="2" t="s">
        <v>8</v>
      </c>
      <c r="J36" s="2" t="s">
        <v>9</v>
      </c>
      <c r="K36" s="2" t="s">
        <v>10</v>
      </c>
    </row>
    <row r="37" spans="1:11" ht="54">
      <c r="A37" s="3">
        <f>'[1]доходи сп'!A40</f>
        <v>41034400</v>
      </c>
      <c r="B37" s="3" t="str">
        <f>'[1]доходи сп'!B40</f>
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</c>
      <c r="C37" s="3"/>
      <c r="D37" s="3"/>
      <c r="E37" s="3"/>
      <c r="F37" s="3">
        <f>'[1]доходи сп'!E40</f>
        <v>100570</v>
      </c>
      <c r="G37" s="3">
        <f>ROUND('[1]доходи сп'!F40,0)</f>
        <v>100570</v>
      </c>
      <c r="H37" s="3">
        <f>ROUND(G37/F37*100,1)</f>
        <v>100</v>
      </c>
      <c r="I37" s="3">
        <f aca="true" t="shared" si="4" ref="I37:J43">C37+F37</f>
        <v>100570</v>
      </c>
      <c r="J37" s="3">
        <f t="shared" si="4"/>
        <v>100570</v>
      </c>
      <c r="K37" s="5">
        <f>ROUND(J37/I37*100,1)</f>
        <v>100</v>
      </c>
    </row>
    <row r="38" spans="1:11" s="10" customFormat="1" ht="15">
      <c r="A38" s="27" t="s">
        <v>13</v>
      </c>
      <c r="B38" s="28"/>
      <c r="C38" s="8">
        <f>SUM(C12:C37)</f>
        <v>2278400</v>
      </c>
      <c r="D38" s="8">
        <f>SUM(D12:D37)</f>
        <v>2285559</v>
      </c>
      <c r="E38" s="8">
        <f>ROUND(D38/C38*100,1)</f>
        <v>100.3</v>
      </c>
      <c r="F38" s="8">
        <f>SUM(F12:F37)</f>
        <v>436817</v>
      </c>
      <c r="G38" s="8">
        <f>SUM(G12:G37)</f>
        <v>570798</v>
      </c>
      <c r="H38" s="8">
        <f>ROUND(G38/F38*100,1)</f>
        <v>130.7</v>
      </c>
      <c r="I38" s="8">
        <f t="shared" si="4"/>
        <v>2715217</v>
      </c>
      <c r="J38" s="8">
        <f t="shared" si="4"/>
        <v>2856357</v>
      </c>
      <c r="K38" s="9">
        <f>ROUND(J38/I38*100,1)</f>
        <v>105.2</v>
      </c>
    </row>
    <row r="39" spans="1:11" ht="3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3.5">
      <c r="A40" s="29" t="s">
        <v>14</v>
      </c>
      <c r="B40" s="30"/>
      <c r="C40" s="3"/>
      <c r="D40" s="3"/>
      <c r="E40" s="3"/>
      <c r="F40" s="3"/>
      <c r="G40" s="3"/>
      <c r="H40" s="3"/>
      <c r="I40" s="3"/>
      <c r="J40" s="3"/>
      <c r="K40" s="3"/>
    </row>
    <row r="41" spans="1:11" ht="13.5">
      <c r="A41" s="11" t="s">
        <v>15</v>
      </c>
      <c r="B41" s="12" t="s">
        <v>16</v>
      </c>
      <c r="C41" s="3">
        <f>'[1]видатки заг'!E16</f>
        <v>594127</v>
      </c>
      <c r="D41" s="13">
        <f>ROUND('[1]видатки заг'!F16,0)</f>
        <v>519096</v>
      </c>
      <c r="E41" s="5">
        <f>ROUND(D41/C41*100,1)</f>
        <v>87.4</v>
      </c>
      <c r="F41" s="13">
        <f>'[1]видатки спец'!D10+'[1]видатки спец'!D48</f>
        <v>11384</v>
      </c>
      <c r="G41" s="13">
        <f>ROUND('[1]видатки спец'!F48+'[1]видатки спец'!F11,0)</f>
        <v>11384</v>
      </c>
      <c r="H41" s="3">
        <f>ROUND(G41/F41*100,1)</f>
        <v>100</v>
      </c>
      <c r="I41" s="3">
        <f t="shared" si="4"/>
        <v>605511</v>
      </c>
      <c r="J41" s="3">
        <f t="shared" si="4"/>
        <v>530480</v>
      </c>
      <c r="K41" s="3">
        <f>ROUND(J41/I41*100,1)</f>
        <v>87.6</v>
      </c>
    </row>
    <row r="42" spans="1:11" ht="13.5">
      <c r="A42" s="11" t="s">
        <v>17</v>
      </c>
      <c r="B42" s="12" t="s">
        <v>18</v>
      </c>
      <c r="C42" s="3">
        <f>'[1]видатки заг'!E25</f>
        <v>1280486</v>
      </c>
      <c r="D42" s="13">
        <f>ROUND('[1]видатки заг'!F25,0)</f>
        <v>1139624</v>
      </c>
      <c r="E42" s="5">
        <f aca="true" t="shared" si="5" ref="E42:E60">ROUND(D42/C42*100,1)</f>
        <v>89</v>
      </c>
      <c r="F42" s="13">
        <f>SUM('[1]доходи пом.спец'!C34:E35)+'[1]доходи сп'!E33+'[1]видатки спец'!D26+'[1]видатки спец'!E51</f>
        <v>177027</v>
      </c>
      <c r="G42" s="13">
        <f>ROUND(('[1]видатки спец'!F16+'[1]видатки спец'!F26+'[1]видатки спец'!F50),0)</f>
        <v>113811</v>
      </c>
      <c r="H42" s="3">
        <f>ROUND(G42/F42*100,1)</f>
        <v>64.3</v>
      </c>
      <c r="I42" s="3">
        <f t="shared" si="4"/>
        <v>1457513</v>
      </c>
      <c r="J42" s="3">
        <f t="shared" si="4"/>
        <v>1253435</v>
      </c>
      <c r="K42" s="3">
        <f aca="true" t="shared" si="6" ref="K42:K58">ROUND(J42/I42*100,1)</f>
        <v>86</v>
      </c>
    </row>
    <row r="43" spans="1:11" ht="13.5">
      <c r="A43" s="11" t="s">
        <v>19</v>
      </c>
      <c r="B43" s="12" t="s">
        <v>20</v>
      </c>
      <c r="C43" s="3">
        <f>'[1]видатки заг'!E28</f>
        <v>5100</v>
      </c>
      <c r="D43" s="13">
        <f>ROUND('[1]видатки заг'!F28,0)</f>
        <v>4400</v>
      </c>
      <c r="E43" s="5">
        <f t="shared" si="5"/>
        <v>86.3</v>
      </c>
      <c r="F43" s="3"/>
      <c r="G43" s="3"/>
      <c r="H43" s="3"/>
      <c r="I43" s="3">
        <f t="shared" si="4"/>
        <v>5100</v>
      </c>
      <c r="J43" s="3">
        <f t="shared" si="4"/>
        <v>4400</v>
      </c>
      <c r="K43" s="3">
        <f t="shared" si="6"/>
        <v>86.3</v>
      </c>
    </row>
    <row r="44" spans="1:11" ht="67.5" hidden="1">
      <c r="A44" s="11" t="s">
        <v>21</v>
      </c>
      <c r="B44" s="12" t="s">
        <v>22</v>
      </c>
      <c r="C44" s="3"/>
      <c r="D44" s="13"/>
      <c r="E44" s="5"/>
      <c r="F44" s="3"/>
      <c r="G44" s="3"/>
      <c r="H44" s="3"/>
      <c r="I44" s="3"/>
      <c r="J44" s="3"/>
      <c r="K44" s="3"/>
    </row>
    <row r="45" spans="1:11" ht="27">
      <c r="A45" s="11" t="s">
        <v>23</v>
      </c>
      <c r="B45" s="12" t="s">
        <v>24</v>
      </c>
      <c r="C45" s="3">
        <f>'[1]видатки заг'!E35</f>
        <v>38480</v>
      </c>
      <c r="D45" s="13">
        <f>ROUND('[1]видатки заг'!F35,0)</f>
        <v>23698</v>
      </c>
      <c r="E45" s="5">
        <f t="shared" si="5"/>
        <v>61.6</v>
      </c>
      <c r="F45" s="3"/>
      <c r="G45" s="3"/>
      <c r="H45" s="3"/>
      <c r="I45" s="3">
        <f aca="true" t="shared" si="7" ref="I45:J65">C45+F45</f>
        <v>38480</v>
      </c>
      <c r="J45" s="3">
        <f t="shared" si="7"/>
        <v>23698</v>
      </c>
      <c r="K45" s="3">
        <f t="shared" si="6"/>
        <v>61.6</v>
      </c>
    </row>
    <row r="46" spans="1:11" ht="13.5">
      <c r="A46" s="11" t="s">
        <v>56</v>
      </c>
      <c r="B46" s="12" t="s">
        <v>57</v>
      </c>
      <c r="C46" s="13">
        <f>'[1]видатки заг'!E37</f>
        <v>31165</v>
      </c>
      <c r="D46" s="13">
        <f>ROUND('[1]видатки заг'!F37,0)</f>
        <v>31164</v>
      </c>
      <c r="E46" s="5">
        <f t="shared" si="5"/>
        <v>100</v>
      </c>
      <c r="F46" s="3"/>
      <c r="G46" s="3"/>
      <c r="H46" s="3"/>
      <c r="I46" s="3">
        <f>C46+F46</f>
        <v>31165</v>
      </c>
      <c r="J46" s="3">
        <f>D46+G46</f>
        <v>31164</v>
      </c>
      <c r="K46" s="3">
        <f>ROUND(J46/I46*100,1)</f>
        <v>100</v>
      </c>
    </row>
    <row r="47" spans="1:11" ht="13.5">
      <c r="A47" s="11" t="s">
        <v>25</v>
      </c>
      <c r="B47" s="12" t="s">
        <v>26</v>
      </c>
      <c r="C47" s="3">
        <f>'[1]видатки заг'!E42</f>
        <v>274756</v>
      </c>
      <c r="D47" s="13">
        <f>ROUND('[1]видатки заг'!F42,0)</f>
        <v>140947</v>
      </c>
      <c r="E47" s="5">
        <f t="shared" si="5"/>
        <v>51.3</v>
      </c>
      <c r="F47" s="13">
        <f>ROUND('[1]видатки спец'!D53,0)</f>
        <v>18585</v>
      </c>
      <c r="G47" s="13">
        <f>ROUND('[1]видатки спец'!F53,0)</f>
        <v>18585</v>
      </c>
      <c r="H47" s="5">
        <f>ROUND(G47/F47*100,1)</f>
        <v>100</v>
      </c>
      <c r="I47" s="3">
        <f t="shared" si="7"/>
        <v>293341</v>
      </c>
      <c r="J47" s="3">
        <f t="shared" si="7"/>
        <v>159532</v>
      </c>
      <c r="K47" s="3">
        <f t="shared" si="6"/>
        <v>54.4</v>
      </c>
    </row>
    <row r="48" spans="1:11" ht="39.75" customHeight="1">
      <c r="A48" s="11" t="s">
        <v>27</v>
      </c>
      <c r="B48" s="12" t="s">
        <v>28</v>
      </c>
      <c r="C48" s="3">
        <f>'[1]видатки заг'!E45</f>
        <v>100035</v>
      </c>
      <c r="D48" s="13">
        <f>ROUND('[1]видатки заг'!F45,0)</f>
        <v>100000</v>
      </c>
      <c r="E48" s="5">
        <f t="shared" si="5"/>
        <v>100</v>
      </c>
      <c r="F48" s="3"/>
      <c r="G48" s="3"/>
      <c r="H48" s="5"/>
      <c r="I48" s="3">
        <f t="shared" si="7"/>
        <v>100035</v>
      </c>
      <c r="J48" s="3">
        <f t="shared" si="7"/>
        <v>100000</v>
      </c>
      <c r="K48" s="3">
        <f t="shared" si="6"/>
        <v>100</v>
      </c>
    </row>
    <row r="49" spans="1:11" ht="27">
      <c r="A49" s="11" t="s">
        <v>29</v>
      </c>
      <c r="B49" s="12" t="s">
        <v>30</v>
      </c>
      <c r="C49" s="3">
        <f>'[1]видатки заг'!E53</f>
        <v>157057</v>
      </c>
      <c r="D49" s="13">
        <f>ROUND('[1]видатки заг'!F53,0)</f>
        <v>104335</v>
      </c>
      <c r="E49" s="5">
        <f t="shared" si="5"/>
        <v>66.4</v>
      </c>
      <c r="F49" s="13">
        <f>'[1]видатки спец'!D19+'[1]видатки спец'!D30+'[1]видатки спец'!D61</f>
        <v>9719</v>
      </c>
      <c r="G49" s="13">
        <f>ROUND(('[1]видатки спец'!F19+'[1]видатки спец'!F30+'[1]видатки спец'!F61),0)-1</f>
        <v>9536</v>
      </c>
      <c r="H49" s="5">
        <f>ROUND(G49/F49*100,1)</f>
        <v>98.1</v>
      </c>
      <c r="I49" s="3">
        <f t="shared" si="7"/>
        <v>166776</v>
      </c>
      <c r="J49" s="3">
        <f t="shared" si="7"/>
        <v>113871</v>
      </c>
      <c r="K49" s="3">
        <f t="shared" si="6"/>
        <v>68.3</v>
      </c>
    </row>
    <row r="50" spans="1:11" ht="13.5">
      <c r="A50" s="11" t="s">
        <v>31</v>
      </c>
      <c r="B50" s="12" t="s">
        <v>32</v>
      </c>
      <c r="C50" s="3">
        <f>'[1]видатки заг'!E56</f>
        <v>46500</v>
      </c>
      <c r="D50" s="13">
        <f>ROUND('[1]видатки заг'!F56,0)</f>
        <v>35103</v>
      </c>
      <c r="E50" s="5">
        <f t="shared" si="5"/>
        <v>75.5</v>
      </c>
      <c r="F50" s="3"/>
      <c r="G50" s="3"/>
      <c r="H50" s="5"/>
      <c r="I50" s="3">
        <f t="shared" si="7"/>
        <v>46500</v>
      </c>
      <c r="J50" s="3">
        <f t="shared" si="7"/>
        <v>35103</v>
      </c>
      <c r="K50" s="3">
        <f t="shared" si="6"/>
        <v>75.5</v>
      </c>
    </row>
    <row r="51" spans="1:11" ht="13.5">
      <c r="A51" s="11" t="s">
        <v>33</v>
      </c>
      <c r="B51" s="12" t="s">
        <v>34</v>
      </c>
      <c r="C51" s="3"/>
      <c r="D51" s="5"/>
      <c r="E51" s="5"/>
      <c r="F51" s="3">
        <f>'[1]видатки спец'!D37+'[1]видатки спец'!E66</f>
        <v>481639</v>
      </c>
      <c r="G51" s="3">
        <f>ROUND('[1]видатки спец'!F66,0)</f>
        <v>53514</v>
      </c>
      <c r="H51" s="5">
        <f aca="true" t="shared" si="8" ref="H51:H60">ROUND(G51/F51*100,1)</f>
        <v>11.1</v>
      </c>
      <c r="I51" s="3">
        <f t="shared" si="7"/>
        <v>481639</v>
      </c>
      <c r="J51" s="3">
        <f t="shared" si="7"/>
        <v>53514</v>
      </c>
      <c r="K51" s="3">
        <f t="shared" si="6"/>
        <v>11.1</v>
      </c>
    </row>
    <row r="52" spans="1:11" ht="40.5">
      <c r="A52" s="11" t="s">
        <v>35</v>
      </c>
      <c r="B52" s="12" t="s">
        <v>36</v>
      </c>
      <c r="C52" s="3"/>
      <c r="D52" s="5"/>
      <c r="E52" s="5"/>
      <c r="F52" s="13">
        <f>'[1]видатки спец'!D40+'[1]видатки спец'!E71</f>
        <v>151102</v>
      </c>
      <c r="G52" s="3">
        <f>ROUND('[1]видатки спец'!F71+'[1]видатки спец'!F40,0)</f>
        <v>25863</v>
      </c>
      <c r="H52" s="5">
        <f t="shared" si="8"/>
        <v>17.1</v>
      </c>
      <c r="I52" s="3">
        <f t="shared" si="7"/>
        <v>151102</v>
      </c>
      <c r="J52" s="3">
        <f t="shared" si="7"/>
        <v>25863</v>
      </c>
      <c r="K52" s="3">
        <f t="shared" si="6"/>
        <v>17.1</v>
      </c>
    </row>
    <row r="53" spans="1:11" ht="40.5" hidden="1">
      <c r="A53" s="11" t="s">
        <v>58</v>
      </c>
      <c r="B53" s="12" t="s">
        <v>59</v>
      </c>
      <c r="C53" s="3"/>
      <c r="D53" s="3"/>
      <c r="E53" s="5"/>
      <c r="F53" s="18"/>
      <c r="G53" s="3"/>
      <c r="H53" s="5"/>
      <c r="I53" s="3"/>
      <c r="J53" s="3"/>
      <c r="K53" s="3"/>
    </row>
    <row r="54" spans="1:11" ht="13.5">
      <c r="A54" s="11" t="s">
        <v>37</v>
      </c>
      <c r="B54" s="19" t="s">
        <v>38</v>
      </c>
      <c r="C54" s="3"/>
      <c r="D54" s="5"/>
      <c r="E54" s="5"/>
      <c r="F54" s="3">
        <f>ROUND('[1]видатки спец'!E78,0)</f>
        <v>5663</v>
      </c>
      <c r="G54" s="3">
        <f>ROUND('[1]видатки спец'!F78,0)</f>
        <v>5663</v>
      </c>
      <c r="H54" s="5">
        <f t="shared" si="8"/>
        <v>100</v>
      </c>
      <c r="I54" s="3">
        <f t="shared" si="7"/>
        <v>5663</v>
      </c>
      <c r="J54" s="3">
        <f t="shared" si="7"/>
        <v>5663</v>
      </c>
      <c r="K54" s="3">
        <f t="shared" si="6"/>
        <v>100</v>
      </c>
    </row>
    <row r="55" spans="1:11" ht="27" hidden="1">
      <c r="A55" s="11" t="s">
        <v>39</v>
      </c>
      <c r="B55" s="12" t="s">
        <v>40</v>
      </c>
      <c r="C55" s="3"/>
      <c r="D55" s="5"/>
      <c r="E55" s="5"/>
      <c r="F55" s="3">
        <f>'[1]видатки спец'!D82</f>
        <v>0</v>
      </c>
      <c r="G55" s="3">
        <f>ROUND('[1]видатки спец'!F82,0)</f>
        <v>0</v>
      </c>
      <c r="H55" s="5"/>
      <c r="I55" s="3"/>
      <c r="J55" s="3"/>
      <c r="K55" s="3"/>
    </row>
    <row r="56" spans="1:11" ht="13.5" hidden="1">
      <c r="A56" s="11" t="s">
        <v>41</v>
      </c>
      <c r="B56" s="12" t="s">
        <v>42</v>
      </c>
      <c r="C56" s="3">
        <f>'[1]видатки заг'!E65</f>
        <v>0</v>
      </c>
      <c r="D56" s="5">
        <f>ROUND('[1]видатки заг'!F65,0)</f>
        <v>0</v>
      </c>
      <c r="E56" s="5"/>
      <c r="F56" s="3"/>
      <c r="G56" s="3"/>
      <c r="H56" s="5"/>
      <c r="I56" s="3">
        <f t="shared" si="7"/>
        <v>0</v>
      </c>
      <c r="J56" s="3">
        <f t="shared" si="7"/>
        <v>0</v>
      </c>
      <c r="K56" s="3"/>
    </row>
    <row r="57" spans="1:11" ht="13.5" hidden="1">
      <c r="A57" s="11" t="s">
        <v>61</v>
      </c>
      <c r="B57" s="12" t="s">
        <v>62</v>
      </c>
      <c r="C57" s="3"/>
      <c r="D57" s="5"/>
      <c r="E57" s="5"/>
      <c r="F57" s="3">
        <f>'[1]видатки спец'!D85</f>
        <v>0</v>
      </c>
      <c r="G57" s="3">
        <f>'[1]видатки спец'!F85</f>
        <v>0</v>
      </c>
      <c r="H57" s="5"/>
      <c r="I57" s="3"/>
      <c r="J57" s="3"/>
      <c r="K57" s="3"/>
    </row>
    <row r="58" spans="1:11" ht="13.5">
      <c r="A58" s="11" t="s">
        <v>43</v>
      </c>
      <c r="B58" s="12" t="s">
        <v>44</v>
      </c>
      <c r="C58" s="3">
        <f>'[1]видатки заг'!E78</f>
        <v>26538</v>
      </c>
      <c r="D58" s="13">
        <f>ROUND('[1]видатки заг'!F78,0)-1</f>
        <v>20008</v>
      </c>
      <c r="E58" s="5">
        <f t="shared" si="5"/>
        <v>75.4</v>
      </c>
      <c r="F58" s="3">
        <f>ROUND(('[1]видатки спец'!D34+'[1]видатки спец'!D74),0)</f>
        <v>19452</v>
      </c>
      <c r="G58" s="3">
        <f>ROUND(('[1]видатки спец'!F34+'[1]видатки спец'!F74),0)</f>
        <v>15472</v>
      </c>
      <c r="H58" s="5">
        <f t="shared" si="8"/>
        <v>79.5</v>
      </c>
      <c r="I58" s="3">
        <f t="shared" si="7"/>
        <v>45990</v>
      </c>
      <c r="J58" s="3">
        <f t="shared" si="7"/>
        <v>35480</v>
      </c>
      <c r="K58" s="3">
        <f t="shared" si="6"/>
        <v>77.1</v>
      </c>
    </row>
    <row r="59" spans="1:11" ht="27">
      <c r="A59" s="11" t="s">
        <v>45</v>
      </c>
      <c r="B59" s="12" t="s">
        <v>46</v>
      </c>
      <c r="C59" s="3">
        <f>'[1]видатки заг'!D84</f>
        <v>0</v>
      </c>
      <c r="D59" s="3">
        <f>ROUND('[1]видатки заг'!F84,0)</f>
        <v>0</v>
      </c>
      <c r="E59" s="5"/>
      <c r="F59" s="3"/>
      <c r="G59" s="3"/>
      <c r="H59" s="5"/>
      <c r="I59" s="3">
        <f t="shared" si="7"/>
        <v>0</v>
      </c>
      <c r="J59" s="3">
        <f t="shared" si="7"/>
        <v>0</v>
      </c>
      <c r="K59" s="3"/>
    </row>
    <row r="60" spans="1:11" ht="15">
      <c r="A60" s="24" t="s">
        <v>47</v>
      </c>
      <c r="B60" s="25"/>
      <c r="C60" s="8">
        <f>SUM(C41:C59)</f>
        <v>2554244</v>
      </c>
      <c r="D60" s="8">
        <f>SUM(D41:D59)</f>
        <v>2118375</v>
      </c>
      <c r="E60" s="9">
        <f t="shared" si="5"/>
        <v>82.9</v>
      </c>
      <c r="F60" s="14">
        <f>SUM(F41:F59)</f>
        <v>874571</v>
      </c>
      <c r="G60" s="14">
        <f>SUM(G41:G59)</f>
        <v>253828</v>
      </c>
      <c r="H60" s="9">
        <f t="shared" si="8"/>
        <v>29</v>
      </c>
      <c r="I60" s="8">
        <f t="shared" si="7"/>
        <v>3428815</v>
      </c>
      <c r="J60" s="8">
        <f t="shared" si="7"/>
        <v>2372203</v>
      </c>
      <c r="K60" s="8">
        <f>ROUND(J60/I60*100,1)</f>
        <v>69.2</v>
      </c>
    </row>
    <row r="61" spans="1:11" ht="54" customHeight="1">
      <c r="A61" s="11" t="s">
        <v>48</v>
      </c>
      <c r="B61" s="15" t="s">
        <v>49</v>
      </c>
      <c r="C61" s="13">
        <f>'[1]видатки заг'!E67</f>
        <v>356740</v>
      </c>
      <c r="D61" s="13">
        <f>ROUND('[1]видатки заг'!F67,0)</f>
        <v>299449</v>
      </c>
      <c r="E61" s="3">
        <f>ROUND(D61/C61*100,1)</f>
        <v>83.9</v>
      </c>
      <c r="F61" s="3"/>
      <c r="G61" s="3"/>
      <c r="H61" s="3"/>
      <c r="I61" s="3">
        <f t="shared" si="7"/>
        <v>356740</v>
      </c>
      <c r="J61" s="3">
        <f t="shared" si="7"/>
        <v>299449</v>
      </c>
      <c r="K61" s="3">
        <f>ROUND(J61/I61*100,1)</f>
        <v>83.9</v>
      </c>
    </row>
    <row r="62" spans="1:11" s="10" customFormat="1" ht="15">
      <c r="A62" s="24" t="s">
        <v>50</v>
      </c>
      <c r="B62" s="25"/>
      <c r="C62" s="8">
        <f>SUM(C60:C61)</f>
        <v>2910984</v>
      </c>
      <c r="D62" s="8">
        <f aca="true" t="shared" si="9" ref="D62:J62">SUM(D60:D61)</f>
        <v>2417824</v>
      </c>
      <c r="E62" s="8">
        <f>ROUND(D62/C62*100,1)</f>
        <v>83.1</v>
      </c>
      <c r="F62" s="8">
        <f t="shared" si="9"/>
        <v>874571</v>
      </c>
      <c r="G62" s="8">
        <f t="shared" si="9"/>
        <v>253828</v>
      </c>
      <c r="H62" s="8">
        <f>ROUND(G62/F62*100,1)</f>
        <v>29</v>
      </c>
      <c r="I62" s="8">
        <f t="shared" si="9"/>
        <v>3785555</v>
      </c>
      <c r="J62" s="8">
        <f t="shared" si="9"/>
        <v>2671652</v>
      </c>
      <c r="K62" s="8">
        <f>ROUND(J62/I62*100,1)</f>
        <v>70.6</v>
      </c>
    </row>
    <row r="63" spans="1:11" ht="13.5">
      <c r="A63" s="11"/>
      <c r="B63" s="3" t="s">
        <v>51</v>
      </c>
      <c r="C63" s="3">
        <f>IF(C38&gt;C62,C38-C62,0)</f>
        <v>0</v>
      </c>
      <c r="D63" s="13">
        <f>IF(D38&gt;D62,D38-D62,0)</f>
        <v>0</v>
      </c>
      <c r="E63" s="3"/>
      <c r="F63" s="3">
        <f>IF(F38&gt;F62,F38-F62,0)</f>
        <v>0</v>
      </c>
      <c r="G63" s="3">
        <f>IF(G38&gt;G62,G38-G62,0)</f>
        <v>316970</v>
      </c>
      <c r="H63" s="3"/>
      <c r="I63" s="3">
        <f t="shared" si="7"/>
        <v>0</v>
      </c>
      <c r="J63" s="13">
        <f t="shared" si="7"/>
        <v>316970</v>
      </c>
      <c r="K63" s="3"/>
    </row>
    <row r="64" spans="1:11" ht="13.5">
      <c r="A64" s="11"/>
      <c r="B64" s="3" t="s">
        <v>52</v>
      </c>
      <c r="C64" s="3">
        <f>IF(C62&gt;C38,C62-C38,0)</f>
        <v>632584</v>
      </c>
      <c r="D64" s="3">
        <f>IF(D62&gt;D38,D62-D38,0)</f>
        <v>132265</v>
      </c>
      <c r="E64" s="3"/>
      <c r="F64" s="3">
        <f>IF(F62&gt;F38,F62-F38,0)</f>
        <v>437754</v>
      </c>
      <c r="G64" s="3">
        <f>IF(G62&gt;G38,G62-G38,0)</f>
        <v>0</v>
      </c>
      <c r="H64" s="3"/>
      <c r="I64" s="3">
        <f t="shared" si="7"/>
        <v>1070338</v>
      </c>
      <c r="J64" s="3">
        <f t="shared" si="7"/>
        <v>132265</v>
      </c>
      <c r="K64" s="3"/>
    </row>
    <row r="65" spans="1:11" ht="15">
      <c r="A65" s="24" t="s">
        <v>53</v>
      </c>
      <c r="B65" s="25"/>
      <c r="C65" s="8">
        <f>IF((C38-C63)=C62,C38,C62-C64)</f>
        <v>2278400</v>
      </c>
      <c r="D65" s="8">
        <f>IF((D38-D63)=D62,D38,D62-D64)</f>
        <v>2285559</v>
      </c>
      <c r="E65" s="8">
        <f>ROUND(D65/C65*100,1)</f>
        <v>100.3</v>
      </c>
      <c r="F65" s="8">
        <f>IF((F38-F63)=F62,F38-F63,F62-F64)</f>
        <v>436817</v>
      </c>
      <c r="G65" s="8">
        <f>IF((G38-G63)=G62,G38,G62-G64)</f>
        <v>570798</v>
      </c>
      <c r="H65" s="9">
        <f>ROUND(G65/F65*100,1)</f>
        <v>130.7</v>
      </c>
      <c r="I65" s="8">
        <f t="shared" si="7"/>
        <v>2715217</v>
      </c>
      <c r="J65" s="8">
        <f t="shared" si="7"/>
        <v>2856357</v>
      </c>
      <c r="K65" s="8">
        <f>ROUND(J65/I65*100,1)</f>
        <v>105.2</v>
      </c>
    </row>
    <row r="66" ht="0.75" customHeight="1">
      <c r="A66" s="16"/>
    </row>
    <row r="67" spans="1:6" ht="13.5">
      <c r="A67" s="16"/>
      <c r="B67" s="1" t="s">
        <v>65</v>
      </c>
      <c r="C67" s="4"/>
      <c r="D67" s="4"/>
      <c r="E67" s="26" t="s">
        <v>54</v>
      </c>
      <c r="F67" s="26"/>
    </row>
  </sheetData>
  <sheetProtection/>
  <mergeCells count="28">
    <mergeCell ref="B9:B10"/>
    <mergeCell ref="C9:E9"/>
    <mergeCell ref="F9:H9"/>
    <mergeCell ref="I9:K9"/>
    <mergeCell ref="I26:K26"/>
    <mergeCell ref="I1:K1"/>
    <mergeCell ref="I2:K2"/>
    <mergeCell ref="I3:K3"/>
    <mergeCell ref="A5:K5"/>
    <mergeCell ref="A6:K6"/>
    <mergeCell ref="A7:K7"/>
    <mergeCell ref="A9:A10"/>
    <mergeCell ref="C35:E35"/>
    <mergeCell ref="F35:H35"/>
    <mergeCell ref="I35:K35"/>
    <mergeCell ref="A11:B11"/>
    <mergeCell ref="A26:A27"/>
    <mergeCell ref="B26:B27"/>
    <mergeCell ref="C26:E26"/>
    <mergeCell ref="F26:H26"/>
    <mergeCell ref="A35:A36"/>
    <mergeCell ref="B35:B36"/>
    <mergeCell ref="A60:B60"/>
    <mergeCell ref="A62:B62"/>
    <mergeCell ref="A65:B65"/>
    <mergeCell ref="E67:F67"/>
    <mergeCell ref="A38:B38"/>
    <mergeCell ref="A40:B40"/>
  </mergeCells>
  <printOptions/>
  <pageMargins left="0.11811023622047245" right="0.11811023622047245" top="0.1968503937007874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2012-05-15T13:15:15Z</cp:lastPrinted>
  <dcterms:created xsi:type="dcterms:W3CDTF">2011-05-22T12:56:07Z</dcterms:created>
  <dcterms:modified xsi:type="dcterms:W3CDTF">2012-05-15T13:15:21Z</dcterms:modified>
  <cp:category/>
  <cp:version/>
  <cp:contentType/>
  <cp:contentStatus/>
</cp:coreProperties>
</file>