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7055" windowHeight="9915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64" i="2" l="1"/>
  <c r="H60" i="2"/>
  <c r="E60" i="2"/>
  <c r="H56" i="2"/>
  <c r="I63" i="2"/>
  <c r="J63" i="2"/>
  <c r="E63" i="2"/>
  <c r="J60" i="2"/>
  <c r="K60" i="2"/>
  <c r="I60" i="2"/>
  <c r="E50" i="2"/>
  <c r="E51" i="2"/>
  <c r="E46" i="2"/>
  <c r="E48" i="2"/>
  <c r="E49" i="2"/>
  <c r="H30" i="2"/>
  <c r="G38" i="2"/>
  <c r="F38" i="2"/>
  <c r="I30" i="2"/>
  <c r="J30" i="2"/>
  <c r="I31" i="2"/>
  <c r="J31" i="2"/>
  <c r="I32" i="2"/>
  <c r="J32" i="2"/>
  <c r="K32" i="2"/>
  <c r="I33" i="2"/>
  <c r="J33" i="2"/>
  <c r="K33" i="2"/>
  <c r="J37" i="2"/>
  <c r="K37" i="2"/>
  <c r="I37" i="2"/>
  <c r="E37" i="2"/>
  <c r="E33" i="2"/>
  <c r="E21" i="2"/>
  <c r="E15" i="2"/>
  <c r="I15" i="2"/>
  <c r="J15" i="2"/>
  <c r="I16" i="2"/>
  <c r="J16" i="2"/>
  <c r="H44" i="2"/>
  <c r="H48" i="2"/>
  <c r="H52" i="2"/>
  <c r="H53" i="2"/>
  <c r="H54" i="2"/>
  <c r="H55" i="2"/>
  <c r="H57" i="2"/>
  <c r="H58" i="2"/>
  <c r="H65" i="2"/>
  <c r="H43" i="2"/>
  <c r="E64" i="2"/>
  <c r="E39" i="2"/>
  <c r="H31" i="2"/>
  <c r="E59" i="2"/>
  <c r="E52" i="2"/>
  <c r="G39" i="2"/>
  <c r="F39" i="2"/>
  <c r="I39" i="2"/>
  <c r="I21" i="2"/>
  <c r="J21" i="2"/>
  <c r="E17" i="2"/>
  <c r="E18" i="2"/>
  <c r="E19" i="2"/>
  <c r="E20" i="2"/>
  <c r="E22" i="2"/>
  <c r="E23" i="2"/>
  <c r="E24" i="2"/>
  <c r="E26" i="2"/>
  <c r="I14" i="2"/>
  <c r="E14" i="2"/>
  <c r="I48" i="2"/>
  <c r="J48" i="2"/>
  <c r="I49" i="2"/>
  <c r="J49" i="2"/>
  <c r="I50" i="2"/>
  <c r="J50" i="2"/>
  <c r="I51" i="2"/>
  <c r="J51" i="2"/>
  <c r="I52" i="2"/>
  <c r="J52" i="2"/>
  <c r="I64" i="2"/>
  <c r="J64" i="2"/>
  <c r="K64" i="2"/>
  <c r="E12" i="2"/>
  <c r="E13" i="2"/>
  <c r="C25" i="2"/>
  <c r="C38" i="2"/>
  <c r="D25" i="2"/>
  <c r="J25" i="2"/>
  <c r="E34" i="2"/>
  <c r="F69" i="2"/>
  <c r="F71" i="2"/>
  <c r="I58" i="2"/>
  <c r="J58" i="2"/>
  <c r="I34" i="2"/>
  <c r="J34" i="2"/>
  <c r="B28" i="2"/>
  <c r="A28" i="2"/>
  <c r="J28" i="2"/>
  <c r="I28" i="2"/>
  <c r="I29" i="2"/>
  <c r="I23" i="2"/>
  <c r="I46" i="2"/>
  <c r="J46" i="2"/>
  <c r="I62" i="2"/>
  <c r="J62" i="2"/>
  <c r="J29" i="2"/>
  <c r="J24" i="2"/>
  <c r="J14" i="2"/>
  <c r="J70" i="2"/>
  <c r="I70" i="2"/>
  <c r="D66" i="2"/>
  <c r="J66" i="2"/>
  <c r="C66" i="2"/>
  <c r="I66" i="2"/>
  <c r="J65" i="2"/>
  <c r="I65" i="2"/>
  <c r="J61" i="2"/>
  <c r="I61" i="2"/>
  <c r="J59" i="2"/>
  <c r="I59" i="2"/>
  <c r="K59" i="2"/>
  <c r="J57" i="2"/>
  <c r="K57" i="2"/>
  <c r="I57" i="2"/>
  <c r="J56" i="2"/>
  <c r="I56" i="2"/>
  <c r="K56" i="2"/>
  <c r="J55" i="2"/>
  <c r="K55" i="2"/>
  <c r="I55" i="2"/>
  <c r="J54" i="2"/>
  <c r="I54" i="2"/>
  <c r="J53" i="2"/>
  <c r="K53" i="2"/>
  <c r="I53" i="2"/>
  <c r="J47" i="2"/>
  <c r="I47" i="2"/>
  <c r="K47" i="2"/>
  <c r="J45" i="2"/>
  <c r="I45" i="2"/>
  <c r="J44" i="2"/>
  <c r="I44" i="2"/>
  <c r="K44" i="2"/>
  <c r="G69" i="2"/>
  <c r="G71" i="2"/>
  <c r="B32" i="2"/>
  <c r="A32" i="2"/>
  <c r="B31" i="2"/>
  <c r="A31" i="2"/>
  <c r="J27" i="2"/>
  <c r="I27" i="2"/>
  <c r="B27" i="2"/>
  <c r="A27" i="2"/>
  <c r="B26" i="2"/>
  <c r="A26" i="2"/>
  <c r="J23" i="2"/>
  <c r="K23" i="2"/>
  <c r="B23" i="2"/>
  <c r="A23" i="2"/>
  <c r="J22" i="2"/>
  <c r="I22" i="2"/>
  <c r="K22" i="2"/>
  <c r="B22" i="2"/>
  <c r="A22" i="2"/>
  <c r="J20" i="2"/>
  <c r="I20" i="2"/>
  <c r="K20" i="2"/>
  <c r="B20" i="2"/>
  <c r="A20" i="2"/>
  <c r="J19" i="2"/>
  <c r="I19" i="2"/>
  <c r="B19" i="2"/>
  <c r="A19" i="2"/>
  <c r="J18" i="2"/>
  <c r="I18" i="2"/>
  <c r="J17" i="2"/>
  <c r="K17" i="2"/>
  <c r="I17" i="2"/>
  <c r="J13" i="2"/>
  <c r="I13" i="2"/>
  <c r="E43" i="2"/>
  <c r="I43" i="2"/>
  <c r="J43" i="2"/>
  <c r="K43" i="2"/>
  <c r="E44" i="2"/>
  <c r="E45" i="2"/>
  <c r="E47" i="2"/>
  <c r="E53" i="2"/>
  <c r="E54" i="2"/>
  <c r="E55" i="2"/>
  <c r="E56" i="2"/>
  <c r="E65" i="2"/>
  <c r="I12" i="2"/>
  <c r="K12" i="2"/>
  <c r="J12" i="2"/>
  <c r="I26" i="2"/>
  <c r="J26" i="2"/>
  <c r="C69" i="2"/>
  <c r="I69" i="2"/>
  <c r="I71" i="2"/>
  <c r="E25" i="2"/>
  <c r="K34" i="2"/>
  <c r="J39" i="2"/>
  <c r="K13" i="2"/>
  <c r="K54" i="2"/>
  <c r="K16" i="2"/>
  <c r="I25" i="2"/>
  <c r="K65" i="2"/>
  <c r="K52" i="2"/>
  <c r="K30" i="2"/>
  <c r="D38" i="2"/>
  <c r="D69" i="2"/>
  <c r="J69" i="2"/>
  <c r="I38" i="2"/>
  <c r="K45" i="2"/>
  <c r="F73" i="2"/>
  <c r="H39" i="2"/>
  <c r="F72" i="2"/>
  <c r="F74" i="2"/>
  <c r="K31" i="2"/>
  <c r="H38" i="2"/>
  <c r="C71" i="2"/>
  <c r="C73" i="2"/>
  <c r="I73" i="2"/>
  <c r="K18" i="2"/>
  <c r="K19" i="2"/>
  <c r="K15" i="2"/>
  <c r="K14" i="2"/>
  <c r="D71" i="2"/>
  <c r="D72" i="2"/>
  <c r="D73" i="2"/>
  <c r="D74" i="2"/>
  <c r="G73" i="2"/>
  <c r="J73" i="2"/>
  <c r="H71" i="2"/>
  <c r="G72" i="2"/>
  <c r="G74" i="2"/>
  <c r="H74" i="2"/>
  <c r="J71" i="2"/>
  <c r="K71" i="2"/>
  <c r="K69" i="2"/>
  <c r="J38" i="2"/>
  <c r="K38" i="2"/>
  <c r="C72" i="2"/>
  <c r="I72" i="2"/>
  <c r="E38" i="2"/>
  <c r="C74" i="2"/>
  <c r="I74" i="2"/>
  <c r="E71" i="2"/>
  <c r="E69" i="2"/>
  <c r="H69" i="2"/>
  <c r="E74" i="2"/>
  <c r="J74" i="2"/>
  <c r="K74" i="2"/>
  <c r="J72" i="2"/>
</calcChain>
</file>

<file path=xl/sharedStrings.xml><?xml version="1.0" encoding="utf-8"?>
<sst xmlns="http://schemas.openxmlformats.org/spreadsheetml/2006/main" count="136" uniqueCount="91">
  <si>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</si>
  <si>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</si>
  <si>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</si>
  <si>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</si>
  <si>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</si>
  <si>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</si>
  <si>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</si>
  <si>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</si>
  <si>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</si>
  <si>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</si>
  <si>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</si>
  <si>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</si>
  <si>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</si>
  <si>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</si>
  <si>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</si>
  <si>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010116</t>
  </si>
  <si>
    <t>Органи місцевого самоврядування </t>
  </si>
  <si>
    <t>070101</t>
  </si>
  <si>
    <t>Дошкільні заклади освіти </t>
  </si>
  <si>
    <t>090412</t>
  </si>
  <si>
    <t>Інші видатки на соціальний захист населення </t>
  </si>
  <si>
    <t>091108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</si>
  <si>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</si>
  <si>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091209</t>
  </si>
  <si>
    <t>Фінансова підтримка громадських організацій інвалідів і ветеранів </t>
  </si>
  <si>
    <t>100203</t>
  </si>
  <si>
    <t>Благоустрій міст, сіл, селищ 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</si>
  <si>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</si>
  <si>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</si>
  <si>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110204</t>
  </si>
  <si>
    <t>Палаци і будинки культури, клуби та інші заклади клубного типу </t>
  </si>
  <si>
    <t>120201</t>
  </si>
  <si>
    <t>Періодичні видання (газети та журнали) </t>
  </si>
  <si>
    <t>150101</t>
  </si>
  <si>
    <t>Капітальні вкладення </t>
  </si>
  <si>
    <t>170703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</si>
  <si>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</si>
  <si>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240602</t>
  </si>
  <si>
    <t>Утилізація відходів </t>
  </si>
  <si>
    <t>240604</t>
  </si>
  <si>
    <t>Інша діяльність у сфері охорони навколишнього природного середовища</t>
  </si>
  <si>
    <t>250404</t>
  </si>
  <si>
    <t>Інші видатки </t>
  </si>
  <si>
    <t>250911</t>
  </si>
  <si>
    <t>Надання державного пільгового кредиту індивідуальним сільським забудовникам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</si>
  <si>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</si>
  <si>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</si>
  <si>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</si>
  <si>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</si>
  <si>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</si>
  <si>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</si>
  <si>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</si>
  <si>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</si>
  <si>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</si>
  <si>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210105</t>
  </si>
  <si>
    <t>Видатки на запобігання та ліквідацію надзвичайних ситуацій та наслідків стихійного лиха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</si>
  <si>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</si>
  <si>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</si>
  <si>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</si>
  <si>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160101</t>
  </si>
  <si>
    <t>Землеустрій</t>
  </si>
  <si>
    <t>100102</t>
  </si>
  <si>
    <t>100106</t>
  </si>
  <si>
    <t>Капітальний ремонт житлового фонду місцевих органів влади</t>
  </si>
  <si>
    <t>Капітальний ремонт житлового фонду об'єднань співвласників багатоквартирних будинків</t>
  </si>
  <si>
    <t>План з урахуванням змін, тис.грн.</t>
  </si>
  <si>
    <t>Викона-но, тис.грн.</t>
  </si>
  <si>
    <t>250380</t>
  </si>
  <si>
    <t>Інші субвенції</t>
  </si>
  <si>
    <t>100201</t>
  </si>
  <si>
    <t>Теплові мережі</t>
  </si>
  <si>
    <t>100202</t>
  </si>
  <si>
    <t>Водопровідно-каналізаційне господарство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</si>
  <si>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</si>
  <si>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</si>
  <si>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</si>
  <si>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</si>
  <si>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Плата за надання інших адміністративних послуг</t>
  </si>
  <si>
    <t>Податок на прибуток підприємств та фінансових установ комунальної власності</t>
  </si>
  <si>
    <r>
      <t>Акцизний податок з реалізації суб</t>
    </r>
    <r>
      <rPr>
        <sz val="7"/>
        <color indexed="8"/>
        <rFont val="Calibri"/>
        <family val="2"/>
        <charset val="204"/>
      </rPr>
      <t>'</t>
    </r>
    <r>
      <rPr>
        <sz val="7"/>
        <color indexed="8"/>
        <rFont val="Book Antiqua"/>
        <family val="1"/>
        <charset val="204"/>
      </rPr>
      <t>єктами господарювання роздрібної торгівлі підакцизних товарів</t>
    </r>
  </si>
  <si>
    <t>Збір за провадження деяких видів торгівельної діяльності</t>
  </si>
  <si>
    <t>Туристичний збір</t>
  </si>
  <si>
    <t>за 2015 рік</t>
  </si>
  <si>
    <t>Інші додаткові дотації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</si>
  <si>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</si>
  <si>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100101</t>
  </si>
  <si>
    <t>Житлово-експлуатаційне господарство</t>
  </si>
  <si>
    <t>250203</t>
  </si>
  <si>
    <t>Проведення виборів депутатів місцевих рад та сільських, селищних, міських голів</t>
  </si>
  <si>
    <t>до рішення позач.  41 сесії (6 скл.)</t>
  </si>
  <si>
    <t>від 18 січня 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</si>
</sst>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1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Book Antiqua"/>
      <family val="1"/>
      <charset val="204"/>
    </font>
    <font>
      <b/>
      <sz val="7"/>
      <name val="Book Antiqua"/>
      <family val="1"/>
      <charset val="204"/>
    </font>
    <font>
      <sz val="7"/>
      <color indexed="8"/>
      <name val="Book Antiqua"/>
      <family val="1"/>
      <charset val="204"/>
    </font>
    <font>
      <sz val="7"/>
      <color indexed="8"/>
      <name val="Calibri"/>
      <family val="2"/>
      <charset val="204"/>
    </font>
    <font>
      <sz val="7"/>
      <color theme="1"/>
      <name val="Book Antiqua"/>
      <family val="1"/>
      <charset val="204"/>
    </font>
    <font>
      <sz val="7"/>
      <color rgb="FF000000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b/>
      <i/>
      <sz val="7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181" fontId="6" fillId="0" borderId="1" xfId="0" applyNumberFormat="1" applyFont="1" applyBorder="1" applyAlignment="1">
      <alignment vertical="center" wrapText="1"/>
    </xf>
    <xf numFmtId="180" fontId="6" fillId="0" borderId="1" xfId="0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8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80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54;&#1090;&#1095;&#1077;&#1090;%20&#1042;&#1044;&#1050;/&#1072;&#1085;&#1072;&#1083;&#1110;&#1079;%20&#1076;&#1086;&#1093;&#1086;&#1076;&#1110;&#1074;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0"/>
      <sheetData sheetId="1">
        <row r="44">
          <cell r="A44">
            <v>21010300</v>
          </cell>
          <cell r="B44" t="str">
            <v xml:space="preserve"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 xml:space="preserve"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  <row r="50">
          <cell r="A50">
            <v>21081100</v>
          </cell>
          <cell r="B50" t="str">
            <v>Адміністративні штрафи та інші санкції</v>
          </cell>
        </row>
        <row r="54">
          <cell r="D54"/>
          <cell r="F54"/>
        </row>
      </sheetData>
      <sheetData sheetId="2"/>
      <sheetData sheetId="3">
        <row r="84">
          <cell r="D84"/>
          <cell r="F84"/>
        </row>
      </sheetData>
      <sheetData sheetId="4"/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="136" zoomScaleNormal="136" workbookViewId="0">
      <selection activeCell="B82" sqref="B82"/>
    </sheetView>
  </sheetViews>
  <sheetFormatPr defaultRowHeight="11.25" x14ac:dyDescent="0.25"/>
  <cols>
    <col min="1" max="1" width="7.85546875" style="1" customWidth="1"/>
    <col min="2" max="2" width="58.140625" style="1" customWidth="1"/>
    <col min="3" max="3" width="9.5703125" style="1" customWidth="1"/>
    <col min="4" max="4" width="9.140625" style="1" customWidth="1"/>
    <col min="5" max="5" width="7" style="1" customWidth="1"/>
    <col min="6" max="6" width="9.140625" style="1"/>
    <col min="7" max="7" width="9.28515625" style="1" customWidth="1"/>
    <col min="8" max="8" width="7.140625" style="1" customWidth="1"/>
    <col min="9" max="10" width="9.42578125" style="1" bestFit="1" customWidth="1"/>
    <col min="11" max="11" width="6.42578125" style="1" customWidth="1"/>
    <col min="12" max="16384" width="9.140625" style="1"/>
  </cols>
  <sheetData>
    <row r="1" spans="1:11" x14ac:dyDescent="0.25">
      <c r="I1" s="33" t="s">
        <v>0</v>
      </c>
      <c r="J1" s="33"/>
      <c r="K1" s="33"/>
    </row>
    <row r="2" spans="1:11" x14ac:dyDescent="0.25">
      <c r="I2" s="33" t="s">
        <v>89</v>
      </c>
      <c r="J2" s="33"/>
      <c r="K2" s="33"/>
    </row>
    <row r="3" spans="1:11" x14ac:dyDescent="0.25">
      <c r="I3" s="33" t="s">
        <v>90</v>
      </c>
      <c r="J3" s="33"/>
      <c r="K3" s="33"/>
    </row>
    <row r="4" spans="1:11" ht="4.5" customHeight="1" x14ac:dyDescent="0.25"/>
    <row r="5" spans="1:11" ht="14.25" x14ac:dyDescent="0.2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4.25" x14ac:dyDescent="0.2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4.25" x14ac:dyDescent="0.25">
      <c r="A7" s="34" t="s">
        <v>82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3.75" customHeight="1" x14ac:dyDescent="0.25"/>
    <row r="9" spans="1:11" ht="13.5" customHeight="1" x14ac:dyDescent="0.25">
      <c r="A9" s="35" t="s">
        <v>3</v>
      </c>
      <c r="B9" s="35" t="s">
        <v>4</v>
      </c>
      <c r="C9" s="28" t="s">
        <v>5</v>
      </c>
      <c r="D9" s="29"/>
      <c r="E9" s="30"/>
      <c r="F9" s="28" t="s">
        <v>6</v>
      </c>
      <c r="G9" s="29"/>
      <c r="H9" s="30"/>
      <c r="I9" s="28" t="s">
        <v>7</v>
      </c>
      <c r="J9" s="29"/>
      <c r="K9" s="30"/>
    </row>
    <row r="10" spans="1:11" ht="44.25" customHeight="1" x14ac:dyDescent="0.25">
      <c r="A10" s="36"/>
      <c r="B10" s="36"/>
      <c r="C10" s="2" t="s">
        <v>65</v>
      </c>
      <c r="D10" s="2" t="s">
        <v>66</v>
      </c>
      <c r="E10" s="2" t="s">
        <v>10</v>
      </c>
      <c r="F10" s="2" t="s">
        <v>65</v>
      </c>
      <c r="G10" s="2" t="s">
        <v>66</v>
      </c>
      <c r="H10" s="2" t="s">
        <v>10</v>
      </c>
      <c r="I10" s="2" t="s">
        <v>65</v>
      </c>
      <c r="J10" s="2" t="s">
        <v>66</v>
      </c>
      <c r="K10" s="2" t="s">
        <v>10</v>
      </c>
    </row>
    <row r="11" spans="1:11" ht="13.5" customHeight="1" x14ac:dyDescent="0.25">
      <c r="A11" s="31" t="s">
        <v>11</v>
      </c>
      <c r="B11" s="32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>
        <v>11020200</v>
      </c>
      <c r="B12" s="3" t="s">
        <v>78</v>
      </c>
      <c r="C12" s="4">
        <v>75.8</v>
      </c>
      <c r="D12" s="4">
        <v>83.63</v>
      </c>
      <c r="E12" s="5">
        <f>ROUND(D12/C12*100, 1)</f>
        <v>110.3</v>
      </c>
      <c r="F12" s="3"/>
      <c r="G12" s="3"/>
      <c r="H12" s="3"/>
      <c r="I12" s="4">
        <f>C12+F12</f>
        <v>75.8</v>
      </c>
      <c r="J12" s="4">
        <f>D12+G12</f>
        <v>83.63</v>
      </c>
      <c r="K12" s="5">
        <f t="shared" ref="K12:K20" si="0">ROUND(J12/I12*100, 1)</f>
        <v>110.3</v>
      </c>
    </row>
    <row r="13" spans="1:11" ht="21.75" customHeight="1" x14ac:dyDescent="0.25">
      <c r="A13" s="3">
        <v>14040000</v>
      </c>
      <c r="B13" s="3" t="s">
        <v>79</v>
      </c>
      <c r="C13" s="4">
        <v>1318.18</v>
      </c>
      <c r="D13" s="4">
        <v>1456.452</v>
      </c>
      <c r="E13" s="5">
        <f t="shared" ref="E13:E26" si="1">ROUND(D13/C13*100, 1)</f>
        <v>110.5</v>
      </c>
      <c r="F13" s="3"/>
      <c r="G13" s="3"/>
      <c r="H13" s="3"/>
      <c r="I13" s="4">
        <f t="shared" ref="I13:J31" si="2">C13+F13</f>
        <v>1318.18</v>
      </c>
      <c r="J13" s="4">
        <f t="shared" si="2"/>
        <v>1456.452</v>
      </c>
      <c r="K13" s="5">
        <f t="shared" si="0"/>
        <v>110.5</v>
      </c>
    </row>
    <row r="14" spans="1:11" ht="12.75" customHeight="1" x14ac:dyDescent="0.25">
      <c r="A14" s="3">
        <v>18010000</v>
      </c>
      <c r="B14" s="6" t="s">
        <v>74</v>
      </c>
      <c r="C14" s="4">
        <v>5290.942</v>
      </c>
      <c r="D14" s="4">
        <v>5669.7160000000003</v>
      </c>
      <c r="E14" s="5">
        <f t="shared" si="1"/>
        <v>107.2</v>
      </c>
      <c r="F14" s="3"/>
      <c r="G14" s="3"/>
      <c r="H14" s="3"/>
      <c r="I14" s="4">
        <f t="shared" si="2"/>
        <v>5290.942</v>
      </c>
      <c r="J14" s="4">
        <f t="shared" si="2"/>
        <v>5669.7160000000003</v>
      </c>
      <c r="K14" s="5">
        <f t="shared" si="0"/>
        <v>107.2</v>
      </c>
    </row>
    <row r="15" spans="1:11" ht="12.75" customHeight="1" x14ac:dyDescent="0.25">
      <c r="A15" s="3">
        <v>18030000</v>
      </c>
      <c r="B15" s="6" t="s">
        <v>81</v>
      </c>
      <c r="C15" s="4">
        <v>1</v>
      </c>
      <c r="D15" s="4">
        <v>1.65</v>
      </c>
      <c r="E15" s="5">
        <f t="shared" si="1"/>
        <v>165</v>
      </c>
      <c r="F15" s="3"/>
      <c r="G15" s="3"/>
      <c r="H15" s="3"/>
      <c r="I15" s="4">
        <f>C15+F15</f>
        <v>1</v>
      </c>
      <c r="J15" s="4">
        <f>D15+G15</f>
        <v>1.65</v>
      </c>
      <c r="K15" s="5">
        <f t="shared" si="0"/>
        <v>165</v>
      </c>
    </row>
    <row r="16" spans="1:11" x14ac:dyDescent="0.25">
      <c r="A16" s="3">
        <v>18040000</v>
      </c>
      <c r="B16" s="3" t="s">
        <v>80</v>
      </c>
      <c r="C16" s="4"/>
      <c r="D16" s="4">
        <v>-2.9420000000000002</v>
      </c>
      <c r="E16" s="5"/>
      <c r="F16" s="3"/>
      <c r="G16" s="3"/>
      <c r="H16" s="3"/>
      <c r="I16" s="4">
        <f>C16+F16</f>
        <v>0</v>
      </c>
      <c r="J16" s="4">
        <f>D16+G16</f>
        <v>-2.9420000000000002</v>
      </c>
      <c r="K16" s="5" t="e">
        <f t="shared" si="0"/>
        <v>#DIV/0!</v>
      </c>
    </row>
    <row r="17" spans="1:11" ht="13.5" customHeight="1" x14ac:dyDescent="0.25">
      <c r="A17" s="3">
        <v>18050000</v>
      </c>
      <c r="B17" s="3" t="s">
        <v>75</v>
      </c>
      <c r="C17" s="4">
        <v>2496.33</v>
      </c>
      <c r="D17" s="4">
        <v>2963.5729999999999</v>
      </c>
      <c r="E17" s="5">
        <f t="shared" si="1"/>
        <v>118.7</v>
      </c>
      <c r="F17" s="3"/>
      <c r="G17" s="3"/>
      <c r="H17" s="3"/>
      <c r="I17" s="4">
        <f t="shared" si="2"/>
        <v>2496.33</v>
      </c>
      <c r="J17" s="4">
        <f t="shared" si="2"/>
        <v>2963.5729999999999</v>
      </c>
      <c r="K17" s="5">
        <f t="shared" si="0"/>
        <v>118.7</v>
      </c>
    </row>
    <row r="18" spans="1:11" x14ac:dyDescent="0.25">
      <c r="A18" s="3">
        <v>19010000</v>
      </c>
      <c r="B18" s="3" t="s">
        <v>76</v>
      </c>
      <c r="C18" s="4">
        <v>17</v>
      </c>
      <c r="D18" s="4">
        <v>25.503</v>
      </c>
      <c r="E18" s="5">
        <f t="shared" si="1"/>
        <v>150</v>
      </c>
      <c r="F18" s="3"/>
      <c r="G18" s="3"/>
      <c r="H18" s="3"/>
      <c r="I18" s="4">
        <f t="shared" si="2"/>
        <v>17</v>
      </c>
      <c r="J18" s="4">
        <f t="shared" si="2"/>
        <v>25.503</v>
      </c>
      <c r="K18" s="5">
        <f t="shared" si="0"/>
        <v>150</v>
      </c>
    </row>
    <row r="19" spans="1:11" ht="26.25" customHeight="1" x14ac:dyDescent="0.25">
      <c r="A19" s="3">
        <f>'[1]доходи заг'!A44</f>
        <v>21010300</v>
      </c>
      <c r="B19" s="3" t="str">
        <f>'[1]доходи заг'!B44</f>
        <v xml:space="preserve">Частина чистого прибутку (доходу) комунальних унітарних підприємств та їх об'єднань, що вилучається до бюджету </v>
      </c>
      <c r="C19" s="4">
        <v>22.8</v>
      </c>
      <c r="D19" s="4">
        <v>16.567</v>
      </c>
      <c r="E19" s="5">
        <f t="shared" si="1"/>
        <v>72.7</v>
      </c>
      <c r="F19" s="3"/>
      <c r="G19" s="3"/>
      <c r="H19" s="3"/>
      <c r="I19" s="4">
        <f t="shared" si="2"/>
        <v>22.8</v>
      </c>
      <c r="J19" s="4">
        <f t="shared" si="2"/>
        <v>16.567</v>
      </c>
      <c r="K19" s="5">
        <f t="shared" si="0"/>
        <v>72.7</v>
      </c>
    </row>
    <row r="20" spans="1:11" x14ac:dyDescent="0.25">
      <c r="A20" s="3">
        <f>'[1]доходи заг'!A50</f>
        <v>21081100</v>
      </c>
      <c r="B20" s="3" t="str">
        <f>'[1]доходи заг'!B50</f>
        <v>Адміністративні штрафи та інші санкції</v>
      </c>
      <c r="C20" s="4">
        <v>6</v>
      </c>
      <c r="D20" s="4">
        <v>7.5650000000000004</v>
      </c>
      <c r="E20" s="5">
        <f t="shared" si="1"/>
        <v>126.1</v>
      </c>
      <c r="F20" s="3"/>
      <c r="G20" s="3"/>
      <c r="H20" s="3"/>
      <c r="I20" s="4">
        <f t="shared" si="2"/>
        <v>6</v>
      </c>
      <c r="J20" s="4">
        <f t="shared" si="2"/>
        <v>7.5650000000000004</v>
      </c>
      <c r="K20" s="5">
        <f t="shared" si="0"/>
        <v>126.1</v>
      </c>
    </row>
    <row r="21" spans="1:11" x14ac:dyDescent="0.25">
      <c r="A21" s="3">
        <v>22012500</v>
      </c>
      <c r="B21" s="3" t="s">
        <v>77</v>
      </c>
      <c r="C21" s="4">
        <v>257.77699999999999</v>
      </c>
      <c r="D21" s="4">
        <v>299.23599999999999</v>
      </c>
      <c r="E21" s="5">
        <f t="shared" si="1"/>
        <v>116.1</v>
      </c>
      <c r="F21" s="3"/>
      <c r="G21" s="3"/>
      <c r="H21" s="3"/>
      <c r="I21" s="4">
        <f>C21+F21</f>
        <v>257.77699999999999</v>
      </c>
      <c r="J21" s="4">
        <f>D21+G21</f>
        <v>299.23599999999999</v>
      </c>
      <c r="K21" s="5"/>
    </row>
    <row r="22" spans="1:11" x14ac:dyDescent="0.25">
      <c r="A22" s="3">
        <f>'[1]доходи заг'!A45</f>
        <v>22090000</v>
      </c>
      <c r="B22" s="3" t="str">
        <f>'[1]доходи заг'!B45</f>
        <v xml:space="preserve">Державне мито                </v>
      </c>
      <c r="C22" s="4">
        <v>130</v>
      </c>
      <c r="D22" s="4">
        <v>149.35</v>
      </c>
      <c r="E22" s="5">
        <f t="shared" si="1"/>
        <v>114.9</v>
      </c>
      <c r="F22" s="3"/>
      <c r="G22" s="3"/>
      <c r="H22" s="3"/>
      <c r="I22" s="4">
        <f t="shared" si="2"/>
        <v>130</v>
      </c>
      <c r="J22" s="4">
        <f t="shared" si="2"/>
        <v>149.35</v>
      </c>
      <c r="K22" s="5">
        <f>ROUND(J22/I22*100, 1)</f>
        <v>114.9</v>
      </c>
    </row>
    <row r="23" spans="1:11" x14ac:dyDescent="0.25">
      <c r="A23" s="3">
        <f>'[1]доходи заг'!A48</f>
        <v>24060300</v>
      </c>
      <c r="B23" s="3" t="str">
        <f>'[1]доходи заг'!B48</f>
        <v>Інші надходження</v>
      </c>
      <c r="C23" s="4">
        <v>2187.5</v>
      </c>
      <c r="D23" s="4">
        <v>2221.2979999999998</v>
      </c>
      <c r="E23" s="5">
        <f t="shared" si="1"/>
        <v>101.5</v>
      </c>
      <c r="F23" s="3"/>
      <c r="G23" s="3"/>
      <c r="H23" s="3"/>
      <c r="I23" s="4">
        <f t="shared" si="2"/>
        <v>2187.5</v>
      </c>
      <c r="J23" s="4">
        <f t="shared" si="2"/>
        <v>2221.2979999999998</v>
      </c>
      <c r="K23" s="5">
        <f>ROUND(J23/I23*100, 1)</f>
        <v>101.5</v>
      </c>
    </row>
    <row r="24" spans="1:11" ht="48.75" hidden="1" customHeight="1" x14ac:dyDescent="0.25">
      <c r="A24" s="7">
        <v>31010200</v>
      </c>
      <c r="B24" s="7" t="s">
        <v>57</v>
      </c>
      <c r="C24" s="4"/>
      <c r="D24" s="4"/>
      <c r="E24" s="5" t="e">
        <f t="shared" si="1"/>
        <v>#DIV/0!</v>
      </c>
      <c r="F24" s="3"/>
      <c r="G24" s="3"/>
      <c r="H24" s="3"/>
      <c r="I24" s="3"/>
      <c r="J24" s="3">
        <f t="shared" si="2"/>
        <v>0</v>
      </c>
      <c r="K24" s="5"/>
    </row>
    <row r="25" spans="1:11" ht="91.5" hidden="1" customHeight="1" x14ac:dyDescent="0.25">
      <c r="A25" s="8">
        <v>41021600</v>
      </c>
      <c r="B25" s="7" t="s">
        <v>53</v>
      </c>
      <c r="C25" s="3">
        <f>'[1]доходи заг'!D54</f>
        <v>0</v>
      </c>
      <c r="D25" s="3">
        <f>'[1]доходи заг'!F54</f>
        <v>0</v>
      </c>
      <c r="E25" s="5" t="e">
        <f t="shared" si="1"/>
        <v>#DIV/0!</v>
      </c>
      <c r="F25" s="3"/>
      <c r="G25" s="3"/>
      <c r="H25" s="3"/>
      <c r="I25" s="3">
        <f>C25+F25</f>
        <v>0</v>
      </c>
      <c r="J25" s="3">
        <f>D25+G25</f>
        <v>0</v>
      </c>
      <c r="K25" s="5"/>
    </row>
    <row r="26" spans="1:11" ht="26.25" hidden="1" customHeight="1" x14ac:dyDescent="0.25">
      <c r="A26" s="3">
        <f>'[1]доходи сп'!A7</f>
        <v>12020000</v>
      </c>
      <c r="B26" s="3" t="str">
        <f>'[1]доходи сп'!B7</f>
        <v>Податок з власників транспортних засобів та інших самохідних машин і механізмів</v>
      </c>
      <c r="C26" s="3"/>
      <c r="D26" s="3"/>
      <c r="E26" s="5" t="e">
        <f t="shared" si="1"/>
        <v>#DIV/0!</v>
      </c>
      <c r="F26" s="3"/>
      <c r="G26" s="3"/>
      <c r="H26" s="3"/>
      <c r="I26" s="3">
        <f t="shared" si="2"/>
        <v>0</v>
      </c>
      <c r="J26" s="3">
        <f t="shared" si="2"/>
        <v>0</v>
      </c>
      <c r="K26" s="5"/>
    </row>
    <row r="27" spans="1:11" ht="36" customHeight="1" x14ac:dyDescent="0.25">
      <c r="A27" s="3">
        <f>'[1]доходи сп'!A13</f>
        <v>18041500</v>
      </c>
      <c r="B27" s="3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7" s="3"/>
      <c r="D27" s="3"/>
      <c r="E27" s="3"/>
      <c r="F27" s="4"/>
      <c r="G27" s="3">
        <v>-0.156</v>
      </c>
      <c r="H27" s="3"/>
      <c r="I27" s="4">
        <f t="shared" si="2"/>
        <v>0</v>
      </c>
      <c r="J27" s="3">
        <f t="shared" si="2"/>
        <v>-0.156</v>
      </c>
      <c r="K27" s="5"/>
    </row>
    <row r="28" spans="1:11" ht="13.5" hidden="1" customHeight="1" x14ac:dyDescent="0.25">
      <c r="A28" s="3">
        <f>'[1]доходи сп'!A24</f>
        <v>19050000</v>
      </c>
      <c r="B28" s="3" t="str">
        <f>'[1]доходи сп'!B24</f>
        <v>Збір за забруднення навколишнього природного середовища </v>
      </c>
      <c r="C28" s="3"/>
      <c r="D28" s="3"/>
      <c r="E28" s="3"/>
      <c r="F28" s="3"/>
      <c r="G28" s="3"/>
      <c r="H28" s="3"/>
      <c r="I28" s="3">
        <f>C28+F28</f>
        <v>0</v>
      </c>
      <c r="J28" s="3">
        <f>D28+G28</f>
        <v>0</v>
      </c>
      <c r="K28" s="5"/>
    </row>
    <row r="29" spans="1:11" ht="39" hidden="1" customHeight="1" x14ac:dyDescent="0.25">
      <c r="A29" s="10">
        <v>24062100</v>
      </c>
      <c r="B29" s="11" t="s">
        <v>12</v>
      </c>
      <c r="C29" s="10"/>
      <c r="D29" s="10"/>
      <c r="E29" s="3"/>
      <c r="F29" s="3"/>
      <c r="G29" s="3"/>
      <c r="H29" s="3"/>
      <c r="I29" s="3">
        <f t="shared" si="2"/>
        <v>0</v>
      </c>
      <c r="J29" s="3">
        <f t="shared" si="2"/>
        <v>0</v>
      </c>
      <c r="K29" s="5"/>
    </row>
    <row r="30" spans="1:11" ht="13.5" customHeight="1" x14ac:dyDescent="0.25">
      <c r="A30" s="12">
        <v>24170000</v>
      </c>
      <c r="B30" s="13" t="s">
        <v>58</v>
      </c>
      <c r="C30" s="3"/>
      <c r="D30" s="3"/>
      <c r="E30" s="3"/>
      <c r="F30" s="3">
        <v>14.4</v>
      </c>
      <c r="G30" s="3">
        <v>14.471</v>
      </c>
      <c r="H30" s="3">
        <f>ROUND(G30/F30*100, 1)</f>
        <v>100.5</v>
      </c>
      <c r="I30" s="4">
        <f t="shared" si="2"/>
        <v>14.4</v>
      </c>
      <c r="J30" s="3">
        <f t="shared" si="2"/>
        <v>14.471</v>
      </c>
      <c r="K30" s="5">
        <f>ROUND(J30/I30*100, 1)</f>
        <v>100.5</v>
      </c>
    </row>
    <row r="31" spans="1:11" ht="14.25" customHeight="1" x14ac:dyDescent="0.25">
      <c r="A31" s="3">
        <f>'[1]доходи сп'!A30</f>
        <v>25000000</v>
      </c>
      <c r="B31" s="3" t="str">
        <f>'[1]доходи сп'!B30</f>
        <v>Власні надходження бюджетних установ</v>
      </c>
      <c r="C31" s="3"/>
      <c r="D31" s="3"/>
      <c r="E31" s="3"/>
      <c r="F31" s="3">
        <v>1545.277</v>
      </c>
      <c r="G31" s="3">
        <v>1181.3610000000001</v>
      </c>
      <c r="H31" s="3">
        <f>ROUND(G31/F31*100, 1)</f>
        <v>76.400000000000006</v>
      </c>
      <c r="I31" s="4">
        <f t="shared" si="2"/>
        <v>1545.277</v>
      </c>
      <c r="J31" s="3">
        <f t="shared" si="2"/>
        <v>1181.3610000000001</v>
      </c>
      <c r="K31" s="5">
        <f>ROUND(J31/I31*100, 1)</f>
        <v>76.400000000000006</v>
      </c>
    </row>
    <row r="32" spans="1:11" ht="22.5" hidden="1" x14ac:dyDescent="0.25">
      <c r="A32" s="3">
        <f>'[1]доходи сп'!A40</f>
        <v>31030000</v>
      </c>
      <c r="B32" s="3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2" s="3"/>
      <c r="D32" s="4"/>
      <c r="E32" s="3"/>
      <c r="F32" s="3"/>
      <c r="G32" s="3"/>
      <c r="H32" s="3"/>
      <c r="I32" s="4">
        <f t="shared" ref="I32:J34" si="3">C32+F32</f>
        <v>0</v>
      </c>
      <c r="J32" s="3">
        <f t="shared" si="3"/>
        <v>0</v>
      </c>
      <c r="K32" s="5" t="e">
        <f>ROUND(J32/I32*100, 1)</f>
        <v>#DIV/0!</v>
      </c>
    </row>
    <row r="33" spans="1:11" x14ac:dyDescent="0.25">
      <c r="A33" s="3">
        <v>41020900</v>
      </c>
      <c r="B33" s="3" t="s">
        <v>83</v>
      </c>
      <c r="C33" s="21">
        <v>1060</v>
      </c>
      <c r="D33" s="4">
        <v>1060</v>
      </c>
      <c r="E33" s="5">
        <f>ROUND(D33/C33*100, 1)</f>
        <v>100</v>
      </c>
      <c r="F33" s="3"/>
      <c r="G33" s="3"/>
      <c r="H33" s="3"/>
      <c r="I33" s="4">
        <f t="shared" si="3"/>
        <v>1060</v>
      </c>
      <c r="J33" s="3">
        <f t="shared" si="3"/>
        <v>1060</v>
      </c>
      <c r="K33" s="5">
        <f>ROUND(J33/I33*100, 1)</f>
        <v>100</v>
      </c>
    </row>
    <row r="34" spans="1:11" ht="16.5" customHeight="1" x14ac:dyDescent="0.25">
      <c r="A34" s="3">
        <v>41035000</v>
      </c>
      <c r="B34" s="3" t="s">
        <v>68</v>
      </c>
      <c r="C34" s="3">
        <v>6146.9</v>
      </c>
      <c r="D34" s="3">
        <v>5849.5820000000003</v>
      </c>
      <c r="E34" s="5">
        <f>ROUND(D34/C34*100, 1)</f>
        <v>95.2</v>
      </c>
      <c r="F34" s="4">
        <v>300</v>
      </c>
      <c r="G34" s="3"/>
      <c r="H34" s="3"/>
      <c r="I34" s="4">
        <f t="shared" si="3"/>
        <v>6446.9</v>
      </c>
      <c r="J34" s="3">
        <f t="shared" si="3"/>
        <v>5849.5820000000003</v>
      </c>
      <c r="K34" s="5">
        <f>ROUND(J34/I34*100, 1)</f>
        <v>90.7</v>
      </c>
    </row>
    <row r="35" spans="1:11" ht="13.5" hidden="1" customHeight="1" x14ac:dyDescent="0.25">
      <c r="A35" s="35"/>
      <c r="B35" s="35"/>
      <c r="C35" s="28" t="s">
        <v>5</v>
      </c>
      <c r="D35" s="29"/>
      <c r="E35" s="30"/>
      <c r="F35" s="28" t="s">
        <v>6</v>
      </c>
      <c r="G35" s="29"/>
      <c r="H35" s="30"/>
      <c r="I35" s="28" t="s">
        <v>7</v>
      </c>
      <c r="J35" s="29"/>
      <c r="K35" s="30"/>
    </row>
    <row r="36" spans="1:11" ht="44.25" hidden="1" customHeight="1" x14ac:dyDescent="0.25">
      <c r="A36" s="36"/>
      <c r="B36" s="36"/>
      <c r="C36" s="2" t="s">
        <v>8</v>
      </c>
      <c r="D36" s="2" t="s">
        <v>9</v>
      </c>
      <c r="E36" s="2" t="s">
        <v>10</v>
      </c>
      <c r="F36" s="2" t="s">
        <v>8</v>
      </c>
      <c r="G36" s="2" t="s">
        <v>9</v>
      </c>
      <c r="H36" s="2" t="s">
        <v>10</v>
      </c>
      <c r="I36" s="2" t="s">
        <v>8</v>
      </c>
      <c r="J36" s="2" t="s">
        <v>9</v>
      </c>
      <c r="K36" s="2" t="s">
        <v>10</v>
      </c>
    </row>
    <row r="37" spans="1:11" ht="24" customHeight="1" x14ac:dyDescent="0.25">
      <c r="A37" s="26">
        <v>4103700</v>
      </c>
      <c r="B37" s="27" t="s">
        <v>84</v>
      </c>
      <c r="C37" s="9">
        <v>100.843</v>
      </c>
      <c r="D37" s="9">
        <v>87.786000000000001</v>
      </c>
      <c r="E37" s="5">
        <f>ROUND(D37/C37*100, 1)</f>
        <v>87.1</v>
      </c>
      <c r="F37" s="2"/>
      <c r="G37" s="2"/>
      <c r="H37" s="2"/>
      <c r="I37" s="4">
        <f>C37+F37</f>
        <v>100.843</v>
      </c>
      <c r="J37" s="3">
        <f>D37+G37</f>
        <v>87.786000000000001</v>
      </c>
      <c r="K37" s="5">
        <f>ROUND(J37/I37*100, 1)</f>
        <v>87.1</v>
      </c>
    </row>
    <row r="38" spans="1:11" s="17" customFormat="1" ht="12.75" customHeight="1" x14ac:dyDescent="0.25">
      <c r="A38" s="40" t="s">
        <v>13</v>
      </c>
      <c r="B38" s="41"/>
      <c r="C38" s="14">
        <f>SUM(C12:C36)+C37</f>
        <v>19111.072</v>
      </c>
      <c r="D38" s="14">
        <f>SUM(D12:D36)+D37</f>
        <v>19888.966</v>
      </c>
      <c r="E38" s="15">
        <f>ROUND(D38/C38*100, 1)</f>
        <v>104.1</v>
      </c>
      <c r="F38" s="14">
        <f>SUM(F12:F36)+F37</f>
        <v>1859.6770000000001</v>
      </c>
      <c r="G38" s="14">
        <f>SUM(G12:G36)+G37</f>
        <v>1195.6760000000002</v>
      </c>
      <c r="H38" s="3">
        <f>ROUND(G38/F38*100, 1)</f>
        <v>64.3</v>
      </c>
      <c r="I38" s="14">
        <f>SUM(I12:I36)+I37</f>
        <v>20970.749</v>
      </c>
      <c r="J38" s="14">
        <f>SUM(J12:J36)+J37</f>
        <v>21084.642</v>
      </c>
      <c r="K38" s="16">
        <f>ROUND(J38/I38*100, 1)</f>
        <v>100.5</v>
      </c>
    </row>
    <row r="39" spans="1:11" ht="24.75" customHeight="1" x14ac:dyDescent="0.25">
      <c r="A39" s="3">
        <v>208400</v>
      </c>
      <c r="B39" s="3" t="s">
        <v>73</v>
      </c>
      <c r="C39" s="3">
        <v>-4971.6940000000004</v>
      </c>
      <c r="D39" s="3">
        <v>-4018.0160000000001</v>
      </c>
      <c r="E39" s="3">
        <f>ROUND(D39/C39*100, 1)</f>
        <v>80.8</v>
      </c>
      <c r="F39" s="3">
        <f>-C39</f>
        <v>4971.6940000000004</v>
      </c>
      <c r="G39" s="3">
        <f>-D39</f>
        <v>4018.0160000000001</v>
      </c>
      <c r="H39" s="3">
        <f>ROUND(G39/F39*100, 1)</f>
        <v>80.8</v>
      </c>
      <c r="I39" s="3">
        <f>C39+F39</f>
        <v>0</v>
      </c>
      <c r="J39" s="3">
        <f>D39+G39</f>
        <v>0</v>
      </c>
      <c r="K39" s="3"/>
    </row>
    <row r="40" spans="1:11" ht="13.5" customHeight="1" x14ac:dyDescent="0.25">
      <c r="A40" s="35" t="s">
        <v>3</v>
      </c>
      <c r="B40" s="35" t="s">
        <v>4</v>
      </c>
      <c r="C40" s="28" t="s">
        <v>5</v>
      </c>
      <c r="D40" s="29"/>
      <c r="E40" s="30"/>
      <c r="F40" s="28" t="s">
        <v>6</v>
      </c>
      <c r="G40" s="29"/>
      <c r="H40" s="30"/>
      <c r="I40" s="28" t="s">
        <v>7</v>
      </c>
      <c r="J40" s="29"/>
      <c r="K40" s="30"/>
    </row>
    <row r="41" spans="1:11" ht="44.25" customHeight="1" x14ac:dyDescent="0.25">
      <c r="A41" s="36"/>
      <c r="B41" s="36"/>
      <c r="C41" s="2" t="s">
        <v>65</v>
      </c>
      <c r="D41" s="2" t="s">
        <v>66</v>
      </c>
      <c r="E41" s="2" t="s">
        <v>10</v>
      </c>
      <c r="F41" s="2" t="s">
        <v>65</v>
      </c>
      <c r="G41" s="2" t="s">
        <v>66</v>
      </c>
      <c r="H41" s="2" t="s">
        <v>10</v>
      </c>
      <c r="I41" s="2" t="s">
        <v>65</v>
      </c>
      <c r="J41" s="2" t="s">
        <v>66</v>
      </c>
      <c r="K41" s="2" t="s">
        <v>10</v>
      </c>
    </row>
    <row r="42" spans="1:11" x14ac:dyDescent="0.25">
      <c r="A42" s="31" t="s">
        <v>14</v>
      </c>
      <c r="B42" s="32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18" t="s">
        <v>15</v>
      </c>
      <c r="B43" s="19" t="s">
        <v>16</v>
      </c>
      <c r="C43" s="4">
        <v>2816.9</v>
      </c>
      <c r="D43" s="4">
        <v>2634.98</v>
      </c>
      <c r="E43" s="5">
        <f t="shared" ref="E43:E56" si="4">ROUND(D43/C43*100, 1)</f>
        <v>93.5</v>
      </c>
      <c r="F43" s="4">
        <v>90.850999999999999</v>
      </c>
      <c r="G43" s="4">
        <v>80.28</v>
      </c>
      <c r="H43" s="5">
        <f>ROUND(G43/F43*100, 1)</f>
        <v>88.4</v>
      </c>
      <c r="I43" s="4">
        <f t="shared" ref="I43:J46" si="5">C43+F43</f>
        <v>2907.7510000000002</v>
      </c>
      <c r="J43" s="3">
        <f t="shared" si="5"/>
        <v>2715.26</v>
      </c>
      <c r="K43" s="3">
        <f>ROUND(J43/I43*100, 1)</f>
        <v>93.4</v>
      </c>
    </row>
    <row r="44" spans="1:11" x14ac:dyDescent="0.25">
      <c r="A44" s="18" t="s">
        <v>17</v>
      </c>
      <c r="B44" s="19" t="s">
        <v>18</v>
      </c>
      <c r="C44" s="4">
        <v>5567.5</v>
      </c>
      <c r="D44" s="4">
        <v>5383.7510000000002</v>
      </c>
      <c r="E44" s="5">
        <f t="shared" si="4"/>
        <v>96.7</v>
      </c>
      <c r="F44" s="4">
        <v>3095.05</v>
      </c>
      <c r="G44" s="4">
        <v>2238.0700000000002</v>
      </c>
      <c r="H44" s="5">
        <f t="shared" ref="H44:H65" si="6">ROUND(G44/F44*100, 1)</f>
        <v>72.3</v>
      </c>
      <c r="I44" s="4">
        <f t="shared" si="5"/>
        <v>8662.5499999999993</v>
      </c>
      <c r="J44" s="3">
        <f t="shared" si="5"/>
        <v>7621.8209999999999</v>
      </c>
      <c r="K44" s="3">
        <f t="shared" ref="K44:K65" si="7">ROUND(J44/I44*100, 1)</f>
        <v>88</v>
      </c>
    </row>
    <row r="45" spans="1:11" x14ac:dyDescent="0.25">
      <c r="A45" s="18" t="s">
        <v>19</v>
      </c>
      <c r="B45" s="19" t="s">
        <v>20</v>
      </c>
      <c r="C45" s="4">
        <v>76.2</v>
      </c>
      <c r="D45" s="4">
        <v>76.150000000000006</v>
      </c>
      <c r="E45" s="5">
        <f t="shared" si="4"/>
        <v>99.9</v>
      </c>
      <c r="F45" s="3"/>
      <c r="G45" s="3"/>
      <c r="H45" s="5"/>
      <c r="I45" s="4">
        <f t="shared" si="5"/>
        <v>76.2</v>
      </c>
      <c r="J45" s="4">
        <f t="shared" si="5"/>
        <v>76.150000000000006</v>
      </c>
      <c r="K45" s="3">
        <f t="shared" si="7"/>
        <v>99.9</v>
      </c>
    </row>
    <row r="46" spans="1:11" ht="33.75" x14ac:dyDescent="0.25">
      <c r="A46" s="18" t="s">
        <v>21</v>
      </c>
      <c r="B46" s="19" t="s">
        <v>22</v>
      </c>
      <c r="C46" s="4">
        <v>3.6</v>
      </c>
      <c r="D46" s="4">
        <v>3.4860000000000002</v>
      </c>
      <c r="E46" s="5">
        <f t="shared" si="4"/>
        <v>96.8</v>
      </c>
      <c r="F46" s="3"/>
      <c r="G46" s="3"/>
      <c r="H46" s="5"/>
      <c r="I46" s="4">
        <f t="shared" si="5"/>
        <v>3.6</v>
      </c>
      <c r="J46" s="4">
        <f t="shared" si="5"/>
        <v>3.4860000000000002</v>
      </c>
      <c r="K46" s="3"/>
    </row>
    <row r="47" spans="1:11" ht="13.5" customHeight="1" x14ac:dyDescent="0.25">
      <c r="A47" s="18" t="s">
        <v>23</v>
      </c>
      <c r="B47" s="19" t="s">
        <v>24</v>
      </c>
      <c r="C47" s="4">
        <v>153.68</v>
      </c>
      <c r="D47" s="4">
        <v>152.78</v>
      </c>
      <c r="E47" s="5">
        <f t="shared" si="4"/>
        <v>99.4</v>
      </c>
      <c r="F47" s="3"/>
      <c r="G47" s="3"/>
      <c r="H47" s="5"/>
      <c r="I47" s="4">
        <f t="shared" ref="I47:J74" si="8">C47+F47</f>
        <v>153.68</v>
      </c>
      <c r="J47" s="4">
        <f t="shared" si="8"/>
        <v>152.78</v>
      </c>
      <c r="K47" s="3">
        <f t="shared" si="7"/>
        <v>99.4</v>
      </c>
    </row>
    <row r="48" spans="1:11" ht="13.5" hidden="1" customHeight="1" x14ac:dyDescent="0.25">
      <c r="A48" s="18" t="s">
        <v>61</v>
      </c>
      <c r="B48" s="19" t="s">
        <v>63</v>
      </c>
      <c r="C48" s="4"/>
      <c r="D48" s="4"/>
      <c r="E48" s="5" t="e">
        <f t="shared" si="4"/>
        <v>#DIV/0!</v>
      </c>
      <c r="F48" s="4"/>
      <c r="G48" s="3"/>
      <c r="H48" s="5" t="e">
        <f t="shared" si="6"/>
        <v>#DIV/0!</v>
      </c>
      <c r="I48" s="4">
        <f t="shared" ref="I48:J52" si="9">C48+F48</f>
        <v>0</v>
      </c>
      <c r="J48" s="4">
        <f t="shared" si="9"/>
        <v>0</v>
      </c>
      <c r="K48" s="3"/>
    </row>
    <row r="49" spans="1:11" x14ac:dyDescent="0.25">
      <c r="A49" s="18" t="s">
        <v>85</v>
      </c>
      <c r="B49" s="19" t="s">
        <v>86</v>
      </c>
      <c r="C49" s="4">
        <v>19.899999999999999</v>
      </c>
      <c r="D49" s="4">
        <v>19.870999999999999</v>
      </c>
      <c r="E49" s="5">
        <f t="shared" si="4"/>
        <v>99.9</v>
      </c>
      <c r="F49" s="4"/>
      <c r="G49" s="3"/>
      <c r="H49" s="5"/>
      <c r="I49" s="4">
        <f t="shared" si="9"/>
        <v>19.899999999999999</v>
      </c>
      <c r="J49" s="4">
        <f t="shared" si="9"/>
        <v>19.870999999999999</v>
      </c>
      <c r="K49" s="3"/>
    </row>
    <row r="50" spans="1:11" ht="22.5" hidden="1" x14ac:dyDescent="0.25">
      <c r="A50" s="18" t="s">
        <v>62</v>
      </c>
      <c r="B50" s="19" t="s">
        <v>64</v>
      </c>
      <c r="C50" s="20"/>
      <c r="D50" s="20"/>
      <c r="E50" s="5" t="e">
        <f t="shared" si="4"/>
        <v>#DIV/0!</v>
      </c>
      <c r="F50" s="4"/>
      <c r="G50" s="3"/>
      <c r="H50" s="5"/>
      <c r="I50" s="4">
        <f t="shared" si="9"/>
        <v>0</v>
      </c>
      <c r="J50" s="4">
        <f t="shared" si="9"/>
        <v>0</v>
      </c>
      <c r="K50" s="3"/>
    </row>
    <row r="51" spans="1:11" x14ac:dyDescent="0.25">
      <c r="A51" s="18" t="s">
        <v>69</v>
      </c>
      <c r="B51" s="19" t="s">
        <v>70</v>
      </c>
      <c r="C51" s="4">
        <v>350</v>
      </c>
      <c r="D51" s="4">
        <v>349.99900000000002</v>
      </c>
      <c r="E51" s="5">
        <f t="shared" si="4"/>
        <v>100</v>
      </c>
      <c r="F51" s="4"/>
      <c r="G51" s="3"/>
      <c r="H51" s="5"/>
      <c r="I51" s="4">
        <f t="shared" si="9"/>
        <v>350</v>
      </c>
      <c r="J51" s="4">
        <f t="shared" si="9"/>
        <v>349.99900000000002</v>
      </c>
      <c r="K51" s="3"/>
    </row>
    <row r="52" spans="1:11" x14ac:dyDescent="0.25">
      <c r="A52" s="18" t="s">
        <v>71</v>
      </c>
      <c r="B52" s="19" t="s">
        <v>72</v>
      </c>
      <c r="C52" s="4">
        <v>1000</v>
      </c>
      <c r="D52" s="4">
        <v>938.22</v>
      </c>
      <c r="E52" s="5">
        <f t="shared" si="4"/>
        <v>93.8</v>
      </c>
      <c r="F52" s="4">
        <v>425</v>
      </c>
      <c r="G52" s="3">
        <v>307.61399999999998</v>
      </c>
      <c r="H52" s="5">
        <f t="shared" si="6"/>
        <v>72.400000000000006</v>
      </c>
      <c r="I52" s="4">
        <f t="shared" si="9"/>
        <v>1425</v>
      </c>
      <c r="J52" s="4">
        <f t="shared" si="9"/>
        <v>1245.8340000000001</v>
      </c>
      <c r="K52" s="3">
        <f>ROUND(J52/I52*100, 1)</f>
        <v>87.4</v>
      </c>
    </row>
    <row r="53" spans="1:11" x14ac:dyDescent="0.25">
      <c r="A53" s="18" t="s">
        <v>25</v>
      </c>
      <c r="B53" s="19" t="s">
        <v>26</v>
      </c>
      <c r="C53" s="4">
        <v>1315.258</v>
      </c>
      <c r="D53" s="4">
        <v>1007.937</v>
      </c>
      <c r="E53" s="5">
        <f t="shared" si="4"/>
        <v>76.599999999999994</v>
      </c>
      <c r="F53" s="4">
        <v>870.35699999999997</v>
      </c>
      <c r="G53" s="4">
        <v>494.66300000000001</v>
      </c>
      <c r="H53" s="5">
        <f t="shared" si="6"/>
        <v>56.8</v>
      </c>
      <c r="I53" s="4">
        <f t="shared" si="8"/>
        <v>2185.6149999999998</v>
      </c>
      <c r="J53" s="4">
        <f t="shared" si="8"/>
        <v>1502.6</v>
      </c>
      <c r="K53" s="3">
        <f t="shared" si="7"/>
        <v>68.7</v>
      </c>
    </row>
    <row r="54" spans="1:11" ht="39.75" customHeight="1" x14ac:dyDescent="0.25">
      <c r="A54" s="18" t="s">
        <v>27</v>
      </c>
      <c r="B54" s="19" t="s">
        <v>28</v>
      </c>
      <c r="C54" s="4">
        <v>1250</v>
      </c>
      <c r="D54" s="4">
        <v>1250</v>
      </c>
      <c r="E54" s="5">
        <f t="shared" si="4"/>
        <v>100</v>
      </c>
      <c r="F54" s="4">
        <v>190</v>
      </c>
      <c r="G54" s="4">
        <v>190</v>
      </c>
      <c r="H54" s="5">
        <f t="shared" si="6"/>
        <v>100</v>
      </c>
      <c r="I54" s="4">
        <f t="shared" si="8"/>
        <v>1440</v>
      </c>
      <c r="J54" s="4">
        <f t="shared" si="8"/>
        <v>1440</v>
      </c>
      <c r="K54" s="3">
        <f t="shared" si="7"/>
        <v>100</v>
      </c>
    </row>
    <row r="55" spans="1:11" ht="13.5" customHeight="1" x14ac:dyDescent="0.25">
      <c r="A55" s="18" t="s">
        <v>29</v>
      </c>
      <c r="B55" s="19" t="s">
        <v>30</v>
      </c>
      <c r="C55" s="4">
        <v>807.46</v>
      </c>
      <c r="D55" s="4">
        <v>688.15899999999999</v>
      </c>
      <c r="E55" s="5">
        <f t="shared" si="4"/>
        <v>85.2</v>
      </c>
      <c r="F55" s="4">
        <v>250.90899999999999</v>
      </c>
      <c r="G55" s="4">
        <v>243.512</v>
      </c>
      <c r="H55" s="5">
        <f t="shared" si="6"/>
        <v>97.1</v>
      </c>
      <c r="I55" s="4">
        <f t="shared" si="8"/>
        <v>1058.3690000000001</v>
      </c>
      <c r="J55" s="4">
        <f t="shared" si="8"/>
        <v>931.67100000000005</v>
      </c>
      <c r="K55" s="3">
        <f t="shared" si="7"/>
        <v>88</v>
      </c>
    </row>
    <row r="56" spans="1:11" x14ac:dyDescent="0.25">
      <c r="A56" s="18" t="s">
        <v>31</v>
      </c>
      <c r="B56" s="19" t="s">
        <v>32</v>
      </c>
      <c r="C56" s="4">
        <v>245</v>
      </c>
      <c r="D56" s="4">
        <v>245</v>
      </c>
      <c r="E56" s="5">
        <f t="shared" si="4"/>
        <v>100</v>
      </c>
      <c r="F56" s="4">
        <v>32</v>
      </c>
      <c r="G56" s="4">
        <v>32</v>
      </c>
      <c r="H56" s="5">
        <f t="shared" si="6"/>
        <v>100</v>
      </c>
      <c r="I56" s="4">
        <f t="shared" si="8"/>
        <v>277</v>
      </c>
      <c r="J56" s="4">
        <f t="shared" si="8"/>
        <v>277</v>
      </c>
      <c r="K56" s="3">
        <f t="shared" si="7"/>
        <v>100</v>
      </c>
    </row>
    <row r="57" spans="1:11" x14ac:dyDescent="0.25">
      <c r="A57" s="18" t="s">
        <v>33</v>
      </c>
      <c r="B57" s="19" t="s">
        <v>34</v>
      </c>
      <c r="C57" s="3"/>
      <c r="D57" s="5"/>
      <c r="E57" s="5"/>
      <c r="F57" s="3">
        <v>1610.1</v>
      </c>
      <c r="G57" s="4">
        <v>1298.192</v>
      </c>
      <c r="H57" s="5">
        <f t="shared" si="6"/>
        <v>80.599999999999994</v>
      </c>
      <c r="I57" s="4">
        <f t="shared" si="8"/>
        <v>1610.1</v>
      </c>
      <c r="J57" s="4">
        <f t="shared" si="8"/>
        <v>1298.192</v>
      </c>
      <c r="K57" s="3">
        <f t="shared" si="7"/>
        <v>80.599999999999994</v>
      </c>
    </row>
    <row r="58" spans="1:11" hidden="1" x14ac:dyDescent="0.25">
      <c r="A58" s="18" t="s">
        <v>59</v>
      </c>
      <c r="B58" s="19" t="s">
        <v>60</v>
      </c>
      <c r="C58" s="4"/>
      <c r="D58" s="5"/>
      <c r="E58" s="5"/>
      <c r="F58" s="3"/>
      <c r="G58" s="3"/>
      <c r="H58" s="5" t="e">
        <f t="shared" si="6"/>
        <v>#DIV/0!</v>
      </c>
      <c r="I58" s="4">
        <f>C58+F58</f>
        <v>0</v>
      </c>
      <c r="J58" s="4">
        <f>D58+G58</f>
        <v>0</v>
      </c>
      <c r="K58" s="3"/>
    </row>
    <row r="59" spans="1:11" ht="22.5" x14ac:dyDescent="0.25">
      <c r="A59" s="18" t="s">
        <v>35</v>
      </c>
      <c r="B59" s="19" t="s">
        <v>36</v>
      </c>
      <c r="C59" s="4">
        <v>518</v>
      </c>
      <c r="D59" s="4">
        <v>404.26499999999999</v>
      </c>
      <c r="E59" s="5">
        <f>ROUND(D59/C59*100, 1)</f>
        <v>78</v>
      </c>
      <c r="F59" s="4"/>
      <c r="G59" s="3"/>
      <c r="H59" s="5"/>
      <c r="I59" s="4">
        <f t="shared" si="8"/>
        <v>518</v>
      </c>
      <c r="J59" s="4">
        <f t="shared" si="8"/>
        <v>404.26499999999999</v>
      </c>
      <c r="K59" s="3">
        <f t="shared" si="7"/>
        <v>78</v>
      </c>
    </row>
    <row r="60" spans="1:11" ht="22.5" x14ac:dyDescent="0.25">
      <c r="A60" s="18" t="s">
        <v>54</v>
      </c>
      <c r="B60" s="19" t="s">
        <v>55</v>
      </c>
      <c r="C60" s="3">
        <v>504.80200000000002</v>
      </c>
      <c r="D60" s="3">
        <v>136.69399999999999</v>
      </c>
      <c r="E60" s="5">
        <f>ROUND(D60/C60*100, 1)</f>
        <v>27.1</v>
      </c>
      <c r="F60" s="21">
        <v>294.46199999999999</v>
      </c>
      <c r="G60" s="3">
        <v>230.31</v>
      </c>
      <c r="H60" s="5">
        <f t="shared" si="6"/>
        <v>78.2</v>
      </c>
      <c r="I60" s="4">
        <f t="shared" si="8"/>
        <v>799.26400000000001</v>
      </c>
      <c r="J60" s="4">
        <f t="shared" si="8"/>
        <v>367.00400000000002</v>
      </c>
      <c r="K60" s="3">
        <f t="shared" si="7"/>
        <v>45.9</v>
      </c>
    </row>
    <row r="61" spans="1:11" x14ac:dyDescent="0.25">
      <c r="A61" s="18" t="s">
        <v>37</v>
      </c>
      <c r="B61" s="22" t="s">
        <v>38</v>
      </c>
      <c r="C61" s="3"/>
      <c r="D61" s="5"/>
      <c r="E61" s="5"/>
      <c r="F61" s="4"/>
      <c r="G61" s="3"/>
      <c r="H61" s="5"/>
      <c r="I61" s="4">
        <f t="shared" si="8"/>
        <v>0</v>
      </c>
      <c r="J61" s="4">
        <f t="shared" si="8"/>
        <v>0</v>
      </c>
      <c r="K61" s="3"/>
    </row>
    <row r="62" spans="1:11" ht="13.5" customHeight="1" x14ac:dyDescent="0.25">
      <c r="A62" s="18" t="s">
        <v>39</v>
      </c>
      <c r="B62" s="19" t="s">
        <v>40</v>
      </c>
      <c r="C62" s="3"/>
      <c r="D62" s="5"/>
      <c r="E62" s="5"/>
      <c r="F62" s="3"/>
      <c r="G62" s="3"/>
      <c r="H62" s="5"/>
      <c r="I62" s="4">
        <f t="shared" ref="I62:J64" si="10">C62+F62</f>
        <v>0</v>
      </c>
      <c r="J62" s="4">
        <f t="shared" si="10"/>
        <v>0</v>
      </c>
      <c r="K62" s="3"/>
    </row>
    <row r="63" spans="1:11" ht="13.5" customHeight="1" x14ac:dyDescent="0.25">
      <c r="A63" s="18" t="s">
        <v>87</v>
      </c>
      <c r="B63" s="19" t="s">
        <v>88</v>
      </c>
      <c r="C63" s="3">
        <v>274.24200000000002</v>
      </c>
      <c r="D63" s="5">
        <v>261.18</v>
      </c>
      <c r="E63" s="5">
        <f>ROUND(D63/C63*100, 1)</f>
        <v>95.2</v>
      </c>
      <c r="F63" s="3"/>
      <c r="G63" s="3"/>
      <c r="H63" s="5"/>
      <c r="I63" s="4">
        <f t="shared" si="10"/>
        <v>274.24200000000002</v>
      </c>
      <c r="J63" s="4">
        <f t="shared" si="10"/>
        <v>261.18</v>
      </c>
      <c r="K63" s="3"/>
    </row>
    <row r="64" spans="1:11" ht="13.5" customHeight="1" x14ac:dyDescent="0.25">
      <c r="A64" s="18" t="s">
        <v>67</v>
      </c>
      <c r="B64" s="19" t="s">
        <v>68</v>
      </c>
      <c r="C64" s="4">
        <v>38.5</v>
      </c>
      <c r="D64" s="5">
        <v>37.835000000000001</v>
      </c>
      <c r="E64" s="5">
        <f>ROUND(D64/C64*100, 1)</f>
        <v>98.3</v>
      </c>
      <c r="F64" s="4">
        <v>50</v>
      </c>
      <c r="G64" s="4">
        <v>50</v>
      </c>
      <c r="H64" s="5">
        <f t="shared" si="6"/>
        <v>100</v>
      </c>
      <c r="I64" s="4">
        <f t="shared" si="10"/>
        <v>88.5</v>
      </c>
      <c r="J64" s="4">
        <f t="shared" si="10"/>
        <v>87.835000000000008</v>
      </c>
      <c r="K64" s="3">
        <f t="shared" si="7"/>
        <v>99.2</v>
      </c>
    </row>
    <row r="65" spans="1:11" x14ac:dyDescent="0.25">
      <c r="A65" s="18" t="s">
        <v>41</v>
      </c>
      <c r="B65" s="19" t="s">
        <v>42</v>
      </c>
      <c r="C65" s="4">
        <v>406.1</v>
      </c>
      <c r="D65" s="4">
        <v>242.22200000000001</v>
      </c>
      <c r="E65" s="5">
        <f>ROUND(D65/C65*100, 1)</f>
        <v>59.6</v>
      </c>
      <c r="F65" s="4">
        <v>23.283999999999999</v>
      </c>
      <c r="G65" s="3">
        <v>22.577000000000002</v>
      </c>
      <c r="H65" s="5">
        <f t="shared" si="6"/>
        <v>97</v>
      </c>
      <c r="I65" s="4">
        <f t="shared" si="8"/>
        <v>429.38400000000001</v>
      </c>
      <c r="J65" s="4">
        <f t="shared" si="8"/>
        <v>264.79900000000004</v>
      </c>
      <c r="K65" s="3">
        <f t="shared" si="7"/>
        <v>61.7</v>
      </c>
    </row>
    <row r="66" spans="1:11" hidden="1" x14ac:dyDescent="0.25">
      <c r="A66" s="18" t="s">
        <v>43</v>
      </c>
      <c r="B66" s="19" t="s">
        <v>44</v>
      </c>
      <c r="C66" s="3">
        <f>'[1]видатки заг'!D84</f>
        <v>0</v>
      </c>
      <c r="D66" s="3">
        <f>ROUND('[1]видатки заг'!F84, 0)</f>
        <v>0</v>
      </c>
      <c r="E66" s="5"/>
      <c r="F66" s="3"/>
      <c r="G66" s="3"/>
      <c r="H66" s="5"/>
      <c r="I66" s="3">
        <f t="shared" si="8"/>
        <v>0</v>
      </c>
      <c r="J66" s="3">
        <f t="shared" si="8"/>
        <v>0</v>
      </c>
      <c r="K66" s="3"/>
    </row>
    <row r="67" spans="1:11" hidden="1" x14ac:dyDescent="0.25">
      <c r="A67" s="35" t="s">
        <v>3</v>
      </c>
      <c r="B67" s="35" t="s">
        <v>4</v>
      </c>
      <c r="C67" s="28" t="s">
        <v>5</v>
      </c>
      <c r="D67" s="29"/>
      <c r="E67" s="30"/>
      <c r="F67" s="28" t="s">
        <v>6</v>
      </c>
      <c r="G67" s="29"/>
      <c r="H67" s="30"/>
      <c r="I67" s="28" t="s">
        <v>7</v>
      </c>
      <c r="J67" s="29"/>
      <c r="K67" s="30"/>
    </row>
    <row r="68" spans="1:11" ht="55.5" hidden="1" customHeight="1" x14ac:dyDescent="0.25">
      <c r="A68" s="36"/>
      <c r="B68" s="36"/>
      <c r="C68" s="9" t="s">
        <v>8</v>
      </c>
      <c r="D68" s="9" t="s">
        <v>9</v>
      </c>
      <c r="E68" s="9" t="s">
        <v>10</v>
      </c>
      <c r="F68" s="9" t="s">
        <v>8</v>
      </c>
      <c r="G68" s="9" t="s">
        <v>9</v>
      </c>
      <c r="H68" s="9" t="s">
        <v>10</v>
      </c>
      <c r="I68" s="9" t="s">
        <v>8</v>
      </c>
      <c r="J68" s="9" t="s">
        <v>9</v>
      </c>
      <c r="K68" s="9" t="s">
        <v>10</v>
      </c>
    </row>
    <row r="69" spans="1:11" ht="12" hidden="1" x14ac:dyDescent="0.25">
      <c r="A69" s="37" t="s">
        <v>45</v>
      </c>
      <c r="B69" s="38"/>
      <c r="C69" s="14">
        <f>SUM(C43:C66)</f>
        <v>15347.142</v>
      </c>
      <c r="D69" s="14">
        <f>SUM(D43:D66)</f>
        <v>13832.528999999995</v>
      </c>
      <c r="E69" s="16">
        <f>ROUND(D69/C69*100, 1)</f>
        <v>90.1</v>
      </c>
      <c r="F69" s="14">
        <f>SUM(F43:F66)</f>
        <v>6932.012999999999</v>
      </c>
      <c r="G69" s="14">
        <f>SUM(G43:G66)</f>
        <v>5187.2180000000008</v>
      </c>
      <c r="H69" s="16">
        <f>ROUND(G69/F69*100, 1)</f>
        <v>74.8</v>
      </c>
      <c r="I69" s="15">
        <f t="shared" si="8"/>
        <v>22279.154999999999</v>
      </c>
      <c r="J69" s="15">
        <f t="shared" si="8"/>
        <v>19019.746999999996</v>
      </c>
      <c r="K69" s="15">
        <f>ROUND(J69/I69*100, 1)</f>
        <v>85.4</v>
      </c>
    </row>
    <row r="70" spans="1:11" ht="39" hidden="1" customHeight="1" x14ac:dyDescent="0.25">
      <c r="A70" s="18" t="s">
        <v>46</v>
      </c>
      <c r="B70" s="23" t="s">
        <v>47</v>
      </c>
      <c r="C70" s="20"/>
      <c r="D70" s="20"/>
      <c r="E70" s="3"/>
      <c r="F70" s="3"/>
      <c r="G70" s="3"/>
      <c r="H70" s="3"/>
      <c r="I70" s="3">
        <f t="shared" si="8"/>
        <v>0</v>
      </c>
      <c r="J70" s="3">
        <f t="shared" si="8"/>
        <v>0</v>
      </c>
      <c r="K70" s="3"/>
    </row>
    <row r="71" spans="1:11" s="17" customFormat="1" ht="12" x14ac:dyDescent="0.25">
      <c r="A71" s="37" t="s">
        <v>48</v>
      </c>
      <c r="B71" s="38"/>
      <c r="C71" s="14">
        <f>SUM(C69:C70)</f>
        <v>15347.142</v>
      </c>
      <c r="D71" s="14">
        <f t="shared" ref="D71:J71" si="11">SUM(D69:D70)</f>
        <v>13832.528999999995</v>
      </c>
      <c r="E71" s="15">
        <f>ROUND(D71/C71*100, 1)</f>
        <v>90.1</v>
      </c>
      <c r="F71" s="15">
        <f t="shared" si="11"/>
        <v>6932.012999999999</v>
      </c>
      <c r="G71" s="14">
        <f>SUM(G69:G70)</f>
        <v>5187.2180000000008</v>
      </c>
      <c r="H71" s="15">
        <f>ROUND(G71/F71*100, 1)</f>
        <v>74.8</v>
      </c>
      <c r="I71" s="14">
        <f t="shared" si="11"/>
        <v>22279.154999999999</v>
      </c>
      <c r="J71" s="15">
        <f t="shared" si="11"/>
        <v>19019.746999999996</v>
      </c>
      <c r="K71" s="15">
        <f>ROUND(J71/I71*100, 1)</f>
        <v>85.4</v>
      </c>
    </row>
    <row r="72" spans="1:11" x14ac:dyDescent="0.25">
      <c r="A72" s="18"/>
      <c r="B72" s="3" t="s">
        <v>49</v>
      </c>
      <c r="C72" s="4">
        <f>IF((C38+C39)&gt;C71, (C38+C39)-C71, 0)</f>
        <v>0</v>
      </c>
      <c r="D72" s="4">
        <f>IF((D38+D39)&gt;D71, (D38+D39)-D71, 0)</f>
        <v>2038.4210000000057</v>
      </c>
      <c r="E72" s="4"/>
      <c r="F72" s="4">
        <f>IF((F38+F39)&gt;F71, (F38+F39)-F71, 0)</f>
        <v>0</v>
      </c>
      <c r="G72" s="4">
        <f>IF((G38+G39)&gt;G71, (G38+G39)-G71, 0)</f>
        <v>26.473999999999251</v>
      </c>
      <c r="H72" s="4"/>
      <c r="I72" s="4">
        <f t="shared" si="8"/>
        <v>0</v>
      </c>
      <c r="J72" s="4">
        <f t="shared" si="8"/>
        <v>2064.895000000005</v>
      </c>
      <c r="K72" s="3"/>
    </row>
    <row r="73" spans="1:11" x14ac:dyDescent="0.25">
      <c r="A73" s="18"/>
      <c r="B73" s="3" t="s">
        <v>50</v>
      </c>
      <c r="C73" s="4">
        <f>IF(C71&gt;(C38+C39), C71-(C38+C39), 0)</f>
        <v>1207.7639999999992</v>
      </c>
      <c r="D73" s="4">
        <f>IF(D71&gt;(D38+D39), D71-(D38+D39), 0)</f>
        <v>0</v>
      </c>
      <c r="E73" s="4"/>
      <c r="F73" s="4">
        <f>IF(F71&gt;(F38+F39), F71-(F38+F39), 0)</f>
        <v>100.64199999999801</v>
      </c>
      <c r="G73" s="4">
        <f>IF(G71&gt;(G38+G39), G71-(G38+G39), 0)</f>
        <v>0</v>
      </c>
      <c r="H73" s="4"/>
      <c r="I73" s="4">
        <f t="shared" si="8"/>
        <v>1308.4059999999972</v>
      </c>
      <c r="J73" s="4">
        <f t="shared" si="8"/>
        <v>0</v>
      </c>
      <c r="K73" s="3"/>
    </row>
    <row r="74" spans="1:11" ht="12" x14ac:dyDescent="0.25">
      <c r="A74" s="37" t="s">
        <v>51</v>
      </c>
      <c r="B74" s="38"/>
      <c r="C74" s="14">
        <f>IF((C38+C39-C72)=C71, C38+C39, C71-C73)</f>
        <v>14139.378000000001</v>
      </c>
      <c r="D74" s="14">
        <f>IF((D38+D39-D72)=D71, D38+D39, D71-D73)</f>
        <v>15870.95</v>
      </c>
      <c r="E74" s="15">
        <f>ROUND(D74/C74*100, 1)</f>
        <v>112.2</v>
      </c>
      <c r="F74" s="14">
        <f>IF((F38+F39-F72)=F71, F38+F39-F72, F71-F73)</f>
        <v>6831.371000000001</v>
      </c>
      <c r="G74" s="15">
        <f>IF((G38+G39-G72)=G71, G71+G72, G71-G73)</f>
        <v>5213.692</v>
      </c>
      <c r="H74" s="16">
        <f>ROUND(G74/F74*100, 1)</f>
        <v>76.3</v>
      </c>
      <c r="I74" s="14">
        <f t="shared" si="8"/>
        <v>20970.749000000003</v>
      </c>
      <c r="J74" s="14">
        <f t="shared" si="8"/>
        <v>21084.642</v>
      </c>
      <c r="K74" s="16">
        <f>ROUND(J74/I74*100, 1)</f>
        <v>100.5</v>
      </c>
    </row>
    <row r="75" spans="1:11" ht="0.75" customHeight="1" x14ac:dyDescent="0.25">
      <c r="A75" s="24"/>
    </row>
    <row r="76" spans="1:11" ht="0.75" customHeight="1" x14ac:dyDescent="0.25">
      <c r="A76" s="24"/>
    </row>
    <row r="77" spans="1:11" ht="12" customHeight="1" x14ac:dyDescent="0.25">
      <c r="A77" s="24"/>
    </row>
    <row r="78" spans="1:11" x14ac:dyDescent="0.25">
      <c r="A78" s="24"/>
      <c r="B78" s="1" t="s">
        <v>56</v>
      </c>
      <c r="C78" s="25"/>
      <c r="D78" s="25"/>
      <c r="E78" s="39" t="s">
        <v>52</v>
      </c>
      <c r="F78" s="39"/>
    </row>
  </sheetData>
  <mergeCells count="33">
    <mergeCell ref="F40:H40"/>
    <mergeCell ref="A40:A41"/>
    <mergeCell ref="A69:B69"/>
    <mergeCell ref="B40:B41"/>
    <mergeCell ref="C40:E40"/>
    <mergeCell ref="I40:K40"/>
    <mergeCell ref="F35:H35"/>
    <mergeCell ref="I35:K35"/>
    <mergeCell ref="A67:A68"/>
    <mergeCell ref="B67:B68"/>
    <mergeCell ref="C67:E67"/>
    <mergeCell ref="E78:F78"/>
    <mergeCell ref="A38:B38"/>
    <mergeCell ref="A42:B42"/>
    <mergeCell ref="F67:H67"/>
    <mergeCell ref="I67:K67"/>
    <mergeCell ref="A71:B71"/>
    <mergeCell ref="A74:B74"/>
    <mergeCell ref="A35:A36"/>
    <mergeCell ref="B35:B36"/>
    <mergeCell ref="C35:E35"/>
    <mergeCell ref="B9:B10"/>
    <mergeCell ref="C9:E9"/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</mergeCells>
  <pageMargins left="0.11811023622047245" right="0.11811023622047245" top="0.98425196850393704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2016-01-14T11:38:21Z</cp:lastPrinted>
  <dcterms:created xsi:type="dcterms:W3CDTF">2011-05-22T12:56:07Z</dcterms:created>
  <dcterms:modified xsi:type="dcterms:W3CDTF">2016-10-06T06:38:56Z</dcterms:modified>
</cp:coreProperties>
</file>